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mc:AlternateContent xmlns:mc="http://schemas.openxmlformats.org/markup-compatibility/2006">
    <mc:Choice Requires="x15">
      <x15ac:absPath xmlns:x15ac="http://schemas.microsoft.com/office/spreadsheetml/2010/11/ac" url="C:\hisaku\iLink\行政\112-0430第一期計畫徵件\核定公文附件\"/>
    </mc:Choice>
  </mc:AlternateContent>
  <xr:revisionPtr revIDLastSave="0" documentId="13_ncr:1_{C7130A84-ADF6-485C-9922-3CCAD0EE8EA0}" xr6:coauthVersionLast="36" xr6:coauthVersionMax="47" xr10:uidLastSave="{00000000-0000-0000-0000-000000000000}"/>
  <bookViews>
    <workbookView xWindow="14520" yWindow="0" windowWidth="14280" windowHeight="18000" xr2:uid="{00000000-000D-0000-FFFF-FFFF00000000}"/>
  </bookViews>
  <sheets>
    <sheet name="110-3 經費申請表" sheetId="3" r:id="rId1"/>
  </sheets>
  <definedNames>
    <definedName name="_xlnm.Print_Area" localSheetId="0">'110-3 經費申請表'!$B$1:$I$84</definedName>
    <definedName name="_xlnm.Print_Titles" localSheetId="0">'110-3 經費申請表'!$1:$9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6" i="3" l="1"/>
  <c r="F27" i="3" s="1"/>
  <c r="F25" i="3"/>
  <c r="E52" i="3"/>
  <c r="E51" i="3"/>
  <c r="J24" i="3" l="1"/>
  <c r="J16" i="3"/>
  <c r="J27" i="3" l="1"/>
  <c r="J19" i="3"/>
  <c r="J18" i="3"/>
  <c r="J17" i="3"/>
  <c r="H74" i="3" l="1"/>
  <c r="H51" i="3"/>
  <c r="H49" i="3"/>
  <c r="H41" i="3" l="1"/>
  <c r="G82" i="3" l="1"/>
  <c r="H80" i="3"/>
  <c r="F15" i="3"/>
  <c r="E15" i="3"/>
  <c r="F13" i="3"/>
  <c r="E13" i="3"/>
  <c r="J32" i="3"/>
  <c r="H77" i="3" l="1"/>
  <c r="H76" i="3"/>
  <c r="H75" i="3"/>
  <c r="H73" i="3"/>
  <c r="H72" i="3"/>
  <c r="H71" i="3"/>
  <c r="H30" i="3"/>
  <c r="E31" i="3" s="1"/>
  <c r="H31" i="3" s="1"/>
  <c r="E28" i="3"/>
  <c r="H28" i="3" s="1"/>
  <c r="E29" i="3" s="1"/>
  <c r="H29" i="3" s="1"/>
  <c r="H22" i="3"/>
  <c r="E23" i="3" s="1"/>
  <c r="H23" i="3" s="1"/>
  <c r="E20" i="3"/>
  <c r="H20" i="3" l="1"/>
  <c r="H25" i="3"/>
  <c r="J25" i="3" s="1"/>
  <c r="H24" i="3"/>
  <c r="E21" i="3" l="1"/>
  <c r="H21" i="3" s="1"/>
  <c r="H27" i="3"/>
  <c r="H26" i="3"/>
  <c r="J26" i="3" s="1"/>
  <c r="J69" i="3"/>
  <c r="J47" i="3" l="1"/>
  <c r="H78" i="3"/>
  <c r="J36" i="3" l="1"/>
  <c r="H79" i="3" l="1"/>
  <c r="H47" i="3" l="1"/>
  <c r="J68" i="3" l="1"/>
  <c r="H68" i="3"/>
  <c r="J64" i="3"/>
  <c r="J63" i="3"/>
  <c r="J62" i="3"/>
  <c r="J61" i="3"/>
  <c r="J60" i="3"/>
  <c r="J59" i="3"/>
  <c r="H63" i="3"/>
  <c r="H61" i="3"/>
  <c r="H60" i="3"/>
  <c r="H59" i="3"/>
  <c r="J58" i="3" l="1"/>
  <c r="H58" i="3"/>
  <c r="J57" i="3"/>
  <c r="H57" i="3"/>
  <c r="J65" i="3" l="1"/>
  <c r="H65" i="3"/>
  <c r="F39" i="3"/>
  <c r="J39" i="3" s="1"/>
  <c r="F38" i="3"/>
  <c r="J38" i="3" s="1"/>
  <c r="F37" i="3"/>
  <c r="J37" i="3" s="1"/>
  <c r="H36" i="3"/>
  <c r="H15" i="3"/>
  <c r="H14" i="3"/>
  <c r="J14" i="3" l="1"/>
  <c r="J15" i="3" s="1"/>
  <c r="H39" i="3"/>
  <c r="H38" i="3"/>
  <c r="H37" i="3"/>
  <c r="H69" i="3"/>
  <c r="J44" i="3" l="1"/>
  <c r="H16" i="3" l="1"/>
  <c r="F17" i="3"/>
  <c r="H17" i="3" s="1"/>
  <c r="J54" i="3" l="1"/>
  <c r="J53" i="3"/>
  <c r="J48" i="3"/>
  <c r="J45" i="3"/>
  <c r="J46" i="3"/>
  <c r="J43" i="3"/>
  <c r="J42" i="3"/>
  <c r="F35" i="3" l="1"/>
  <c r="J35" i="3" s="1"/>
  <c r="F34" i="3"/>
  <c r="J34" i="3" s="1"/>
  <c r="F33" i="3"/>
  <c r="J33" i="3" s="1"/>
  <c r="F19" i="3"/>
  <c r="F18" i="3"/>
  <c r="J67" i="3"/>
  <c r="H67" i="3"/>
  <c r="J66" i="3"/>
  <c r="H66" i="3"/>
  <c r="H64" i="3"/>
  <c r="H62" i="3"/>
  <c r="J56" i="3"/>
  <c r="H56" i="3"/>
  <c r="J55" i="3"/>
  <c r="H55" i="3"/>
  <c r="H54" i="3"/>
  <c r="H53" i="3"/>
  <c r="J50" i="3"/>
  <c r="H50" i="3"/>
  <c r="H48" i="3"/>
  <c r="H46" i="3"/>
  <c r="H45" i="3"/>
  <c r="H44" i="3"/>
  <c r="H43" i="3"/>
  <c r="H42" i="3"/>
  <c r="H32" i="3"/>
  <c r="H12" i="3"/>
  <c r="J12" i="3" s="1"/>
  <c r="H10" i="3"/>
  <c r="J10" i="3" s="1"/>
  <c r="J11" i="3" l="1"/>
  <c r="H34" i="3"/>
  <c r="H18" i="3"/>
  <c r="H35" i="3"/>
  <c r="H19" i="3"/>
  <c r="H33" i="3"/>
  <c r="J13" i="3"/>
  <c r="H13" i="3"/>
  <c r="H11" i="3"/>
  <c r="H40" i="3" s="1"/>
  <c r="H52" i="3" l="1"/>
  <c r="J52" i="3"/>
  <c r="H70" i="3" l="1"/>
  <c r="G81" i="3" s="1"/>
  <c r="G83" i="3" l="1"/>
  <c r="G84" i="3" s="1"/>
  <c r="J40" i="3"/>
</calcChain>
</file>

<file path=xl/sharedStrings.xml><?xml version="1.0" encoding="utf-8"?>
<sst xmlns="http://schemas.openxmlformats.org/spreadsheetml/2006/main" count="216" uniqueCount="149">
  <si>
    <t>* 本表僅提供計算金額使用，請勿作為正式核章之版本。</t>
    <phoneticPr fontId="8" type="noConversion"/>
  </si>
  <si>
    <t>經費項目</t>
    <phoneticPr fontId="9" type="noConversion"/>
  </si>
  <si>
    <t>計畫經費明細</t>
  </si>
  <si>
    <t>單價(元)</t>
  </si>
  <si>
    <t>數量</t>
    <phoneticPr fontId="8" type="noConversion"/>
  </si>
  <si>
    <t>單位</t>
    <phoneticPr fontId="8" type="noConversion"/>
  </si>
  <si>
    <t>總價(元)</t>
  </si>
  <si>
    <t>計畫主持人</t>
    <phoneticPr fontId="8" type="noConversion"/>
  </si>
  <si>
    <t>主持費</t>
    <phoneticPr fontId="8" type="noConversion"/>
  </si>
  <si>
    <t>人月</t>
    <phoneticPr fontId="9" type="noConversion"/>
  </si>
  <si>
    <t>補充保費</t>
    <phoneticPr fontId="8" type="noConversion"/>
  </si>
  <si>
    <t>共同主持人</t>
    <phoneticPr fontId="9" type="noConversion"/>
  </si>
  <si>
    <t>主持費</t>
    <phoneticPr fontId="8" type="noConversion"/>
  </si>
  <si>
    <t>人月</t>
    <phoneticPr fontId="9" type="noConversion"/>
  </si>
  <si>
    <t>薪資</t>
    <phoneticPr fontId="8" type="noConversion"/>
  </si>
  <si>
    <t>人月</t>
    <phoneticPr fontId="9" type="noConversion"/>
  </si>
  <si>
    <t>健保費</t>
    <phoneticPr fontId="8" type="noConversion"/>
  </si>
  <si>
    <t>勞保費</t>
    <phoneticPr fontId="8" type="noConversion"/>
  </si>
  <si>
    <t>勞工退休金或離職儲金(二擇一)</t>
    <phoneticPr fontId="8" type="noConversion"/>
  </si>
  <si>
    <t>人月</t>
    <phoneticPr fontId="9" type="noConversion"/>
  </si>
  <si>
    <t>勞保費</t>
    <phoneticPr fontId="8" type="noConversion"/>
  </si>
  <si>
    <t>兼任助理</t>
    <phoneticPr fontId="9" type="noConversion"/>
  </si>
  <si>
    <t>健保費或補充保費(二擇一)</t>
    <phoneticPr fontId="8" type="noConversion"/>
  </si>
  <si>
    <t>節次</t>
    <phoneticPr fontId="8" type="noConversion"/>
  </si>
  <si>
    <t>教師共時教學授課鐘點費</t>
    <phoneticPr fontId="9" type="noConversion"/>
  </si>
  <si>
    <t>教授級</t>
    <phoneticPr fontId="8" type="noConversion"/>
  </si>
  <si>
    <t>副教授級</t>
    <phoneticPr fontId="8" type="noConversion"/>
  </si>
  <si>
    <t>助理教授級</t>
    <phoneticPr fontId="8" type="noConversion"/>
  </si>
  <si>
    <t>稿費</t>
    <phoneticPr fontId="9" type="noConversion"/>
  </si>
  <si>
    <t>千字/篇</t>
    <phoneticPr fontId="8" type="noConversion"/>
  </si>
  <si>
    <t>人時</t>
    <phoneticPr fontId="16" type="noConversion"/>
  </si>
  <si>
    <t>衍生補充保費之業務費經費項目合計</t>
    <phoneticPr fontId="8" type="noConversion"/>
  </si>
  <si>
    <t>式</t>
  </si>
  <si>
    <t>式</t>
    <phoneticPr fontId="16" type="noConversion"/>
  </si>
  <si>
    <t>支領工作(讀)費之勞保費</t>
    <phoneticPr fontId="16" type="noConversion"/>
  </si>
  <si>
    <t>月</t>
    <phoneticPr fontId="16" type="noConversion"/>
  </si>
  <si>
    <t>支領工作(讀)費之勞工退休金或離職儲金</t>
    <phoneticPr fontId="16" type="noConversion"/>
  </si>
  <si>
    <t>印刷費</t>
    <phoneticPr fontId="8" type="noConversion"/>
  </si>
  <si>
    <t>材料費</t>
    <phoneticPr fontId="8" type="noConversion"/>
  </si>
  <si>
    <t>交通費</t>
    <phoneticPr fontId="8" type="noConversion"/>
  </si>
  <si>
    <t>人次</t>
    <phoneticPr fontId="16" type="noConversion"/>
  </si>
  <si>
    <t>人日</t>
    <phoneticPr fontId="8" type="noConversion"/>
  </si>
  <si>
    <t>國內差旅費(計畫成員)</t>
    <phoneticPr fontId="16" type="noConversion"/>
  </si>
  <si>
    <t>租車費</t>
    <phoneticPr fontId="9" type="noConversion"/>
  </si>
  <si>
    <t>車次</t>
    <phoneticPr fontId="16" type="noConversion"/>
  </si>
  <si>
    <t>保險費</t>
    <phoneticPr fontId="9" type="noConversion"/>
  </si>
  <si>
    <t>式</t>
    <phoneticPr fontId="8" type="noConversion"/>
  </si>
  <si>
    <t>申請教育部補助經費小計②</t>
    <phoneticPr fontId="9" type="noConversion"/>
  </si>
  <si>
    <t>應提撥申請經費之10%作為自籌款，實際自籌款提撥金額視教育部核定金額調整。</t>
    <phoneticPr fontId="8" type="noConversion"/>
  </si>
  <si>
    <t>依「講座鐘點費支給表」辦理。編列上限: 2,000 元/節次。</t>
  </si>
  <si>
    <t>依「講座鐘點費支給表」辦理。編列上限: 1,000 元/節次。</t>
  </si>
  <si>
    <t>狀態</t>
    <phoneticPr fontId="8" type="noConversion"/>
  </si>
  <si>
    <t>　教育部補(捐)助計畫項目經費申請表(非民間團體)</t>
    <phoneticPr fontId="9" type="noConversion"/>
  </si>
  <si>
    <t>說明</t>
    <phoneticPr fontId="8" type="noConversion"/>
  </si>
  <si>
    <t>外聘</t>
    <phoneticPr fontId="8" type="noConversion"/>
  </si>
  <si>
    <t>內聘</t>
    <phoneticPr fontId="8" type="noConversion"/>
  </si>
  <si>
    <t>講座鐘點費</t>
    <phoneticPr fontId="9" type="noConversion"/>
  </si>
  <si>
    <t>補助比率(A)/(C)</t>
    <phoneticPr fontId="8" type="noConversion"/>
  </si>
  <si>
    <t>計畫經費總額(A)+(B)</t>
    <phoneticPr fontId="8" type="noConversion"/>
  </si>
  <si>
    <t>類</t>
    <phoneticPr fontId="8" type="noConversion"/>
  </si>
  <si>
    <t>雜支</t>
    <phoneticPr fontId="8" type="noConversion"/>
  </si>
  <si>
    <t>人事費</t>
    <phoneticPr fontId="8" type="noConversion"/>
  </si>
  <si>
    <t>步驟2：請將經費編列內容填列於下表。</t>
    <phoneticPr fontId="8" type="noConversion"/>
  </si>
  <si>
    <t>步驟3：確認金額計算符合規定且計算無誤後，填寫計畫書之經費申請表(odt/word)。</t>
    <phoneticPr fontId="8" type="noConversion"/>
  </si>
  <si>
    <t>申請教育部補助經費小計①</t>
    <phoneticPr fontId="9" type="noConversion"/>
  </si>
  <si>
    <t>*說明欄請列計算式。(範例：6000元*2人*12月=144,000元)</t>
    <phoneticPr fontId="8" type="noConversion"/>
  </si>
  <si>
    <t>*灰底部分請依計畫實際需求填寫；黃底部分已設定公式，請勿更動；綠底為自動判別，已鎖定，無法更動。</t>
    <phoneticPr fontId="8" type="noConversion"/>
  </si>
  <si>
    <t>人次</t>
    <phoneticPr fontId="16" type="noConversion"/>
  </si>
  <si>
    <t>步驟1：擬申請類別(請於右側灰底儲存格輸入A、B或C)</t>
    <phoneticPr fontId="8" type="noConversion"/>
  </si>
  <si>
    <t>凡前項費用未列之辦公事務費用屬之。如文具用品、紙張、資訊耗材、資料夾、郵資、錄音筆、隨身硬碟等屬之。(單價未達 1 萬元或耐用年限未達 2 年)</t>
    <phoneticPr fontId="9" type="noConversion"/>
  </si>
  <si>
    <t xml:space="preserve">每人每月以5,000至8,000元為限。
</t>
    <phoneticPr fontId="8" type="noConversion"/>
  </si>
  <si>
    <r>
      <t>依主持費乘以補充保費費率(</t>
    </r>
    <r>
      <rPr>
        <sz val="12"/>
        <color rgb="FFFF0000"/>
        <rFont val="微軟正黑體"/>
        <family val="2"/>
        <charset val="136"/>
      </rPr>
      <t>2.11%</t>
    </r>
    <r>
      <rPr>
        <sz val="12"/>
        <rFont val="微軟正黑體"/>
        <family val="2"/>
        <charset val="136"/>
      </rPr>
      <t xml:space="preserve">)編列，請依公式計算並四捨五入後，再乘以數量。
</t>
    </r>
    <phoneticPr fontId="8" type="noConversion"/>
  </si>
  <si>
    <r>
      <t>依主持費乘以補充保費費率(</t>
    </r>
    <r>
      <rPr>
        <sz val="12"/>
        <color rgb="FFFF0000"/>
        <rFont val="微軟正黑體"/>
        <family val="2"/>
        <charset val="136"/>
      </rPr>
      <t>2.11%</t>
    </r>
    <r>
      <rPr>
        <sz val="12"/>
        <rFont val="微軟正黑體"/>
        <family val="2"/>
        <charset val="136"/>
      </rPr>
      <t xml:space="preserve">)編列，請依公式計算並四捨五入後，再乘以數量。
</t>
    </r>
    <phoneticPr fontId="8" type="noConversion"/>
  </si>
  <si>
    <t>專案教學人員費/專業技術人員/博士後研究員</t>
    <phoneticPr fontId="9" type="noConversion"/>
  </si>
  <si>
    <t>協同主持人</t>
    <phoneticPr fontId="9" type="noConversion"/>
  </si>
  <si>
    <t xml:space="preserve">每人每月以4,000至6,000元為限。
</t>
    <phoneticPr fontId="8" type="noConversion"/>
  </si>
  <si>
    <t xml:space="preserve">因應112年1月薪資調漲，請確認費用是否調整。
</t>
    <phoneticPr fontId="8" type="noConversion"/>
  </si>
  <si>
    <t>因應112年1月薪資調漲，請確認費用是否調整。</t>
    <phoneticPr fontId="16" type="noConversion"/>
  </si>
  <si>
    <t xml:space="preserve">1. 教學助理費標準：博士班學生每人每月8,000-12,000元，碩士班學生每人每月5,000-8,000元，大學生每人每月5,000元為限，每學期至多支付5個月。
</t>
    <phoneticPr fontId="16" type="noConversion"/>
  </si>
  <si>
    <t>教學助理(TA)</t>
    <phoneticPr fontId="9" type="noConversion"/>
  </si>
  <si>
    <t>得依擔任共時授課教師之職等編列，依各校標準(需檢附校內標準)，核實支付。如已支領學校發給之鐘點費，不得重複領取。
教授：○元/節
副教授：○元/節
助理教授：○元/節</t>
    <phoneticPr fontId="8" type="noConversion"/>
  </si>
  <si>
    <t xml:space="preserve">教材授權、教材編輯等相關編稿費用，依「中央政府各機關學校出席費及稿費支給要點」辦理。(請說明項目、編列標準及計算方式)
</t>
    <phoneticPr fontId="9" type="noConversion"/>
  </si>
  <si>
    <t xml:space="preserve">1. 行政院「全國軍公教員工待遇支給點」第2點規定之適用人員，不得支給工作費。
2. 工讀費以現行勞動基準法所訂最低基本工資1.2倍為支給上限，然不得低於勞動基準法所訂之最低基本工資。大專校院如訂有支給規定者，得依其規定支給。
</t>
    <phoneticPr fontId="9" type="noConversion"/>
  </si>
  <si>
    <t xml:space="preserve">補充保費費率2.11%
</t>
    <phoneticPr fontId="8" type="noConversion"/>
  </si>
  <si>
    <t>1. 按投保薪資○元以下者每月勞工退休金或離職儲金 ○ 元編列。
2. 因應112年1月薪資調漲，請確認費用是否調整。</t>
    <phoneticPr fontId="16" type="noConversion"/>
  </si>
  <si>
    <t xml:space="preserve">計畫相關之實作課程、營隊、競賽、研習、推廣或成果發展等所需材料購置費用。
</t>
    <phoneticPr fontId="8" type="noConversion"/>
  </si>
  <si>
    <t xml:space="preserve">辦理研習及校外參訪所需之租車費。
</t>
    <phoneticPr fontId="8" type="noConversion"/>
  </si>
  <si>
    <t>資料蒐集費</t>
    <phoneticPr fontId="9" type="noConversion"/>
  </si>
  <si>
    <t xml:space="preserve">1.與計畫直接有關之資料檢索、圖書、資料庫等購置費用，以3萬元為上限。
2.擬購多媒體及圖書應詳列其名稱、數量、單價及總價於經費申請表。
</t>
    <phoneticPr fontId="8" type="noConversion"/>
  </si>
  <si>
    <t xml:space="preserve">符合支領公務人員因公傷亡慰問金發給辦法之人員不另加保。
</t>
    <phoneticPr fontId="8" type="noConversion"/>
  </si>
  <si>
    <r>
      <t>衍生補充保費之經費項目如:講座鐘點費、教師共時教學授課鐘點費、兼任教師鐘點費、稿費、工讀費</t>
    </r>
    <r>
      <rPr>
        <sz val="12"/>
        <color theme="1"/>
        <rFont val="微軟正黑體"/>
        <family val="2"/>
        <charset val="136"/>
      </rPr>
      <t>等</t>
    </r>
    <r>
      <rPr>
        <sz val="12"/>
        <rFont val="微軟正黑體"/>
        <family val="2"/>
        <charset val="136"/>
      </rPr>
      <t>。</t>
    </r>
    <phoneticPr fontId="8" type="noConversion"/>
  </si>
  <si>
    <t>膳費</t>
    <phoneticPr fontId="16" type="noConversion"/>
  </si>
  <si>
    <t>午、晚餐</t>
    <phoneticPr fontId="8" type="noConversion"/>
  </si>
  <si>
    <t>人餐</t>
    <phoneticPr fontId="16" type="noConversion"/>
  </si>
  <si>
    <t>茶點</t>
    <phoneticPr fontId="8" type="noConversion"/>
  </si>
  <si>
    <t>人次</t>
    <phoneticPr fontId="8" type="noConversion"/>
  </si>
  <si>
    <t xml:space="preserve">每人每日膳費300元，午、晚餐每餐單價須於100元範圍內供應，茶點以40元/人次為限。辦理期程半日者，上限 140 元/人日(午餐 100 元+茶點 40 元)；第1天(包括1日活動)不提供早餐，其1日膳費以240元為基準編列( 2 餐 1 茶點)。依「教育部及所屬機關(構)辦理各類會議講習訓練與研討（習）會管理要點」辦理。
</t>
    <phoneticPr fontId="8" type="noConversion"/>
  </si>
  <si>
    <t>工讀(作)費</t>
    <phoneticPr fontId="16" type="noConversion"/>
  </si>
  <si>
    <t>國內交通費(校外專家)</t>
    <phoneticPr fontId="16" type="noConversion"/>
  </si>
  <si>
    <t>住宿費</t>
    <phoneticPr fontId="8" type="noConversion"/>
  </si>
  <si>
    <t>短程車資</t>
    <phoneticPr fontId="8" type="noConversion"/>
  </si>
  <si>
    <t>1. 校外專家學者或計畫成員參與計畫相關會議或活動之旅運費，依「國內出差旅費報支要點」檢據核實報支。凡公民營汽車到達地區，除因急要公務經主管機關核准者外，其搭乘計程車之費用，不得報支。
2. 住宿費每人每日上限 2,000 元(簡任級以下)，依「國內出差旅費報支要點」檢據核實報支。(請說明項目、編列標準[高鐵起訖點]及計算方式)</t>
    <phoneticPr fontId="8" type="noConversion"/>
  </si>
  <si>
    <t>場地使用費</t>
    <phoneticPr fontId="9" type="noConversion"/>
  </si>
  <si>
    <t>場次</t>
    <phoneticPr fontId="16" type="noConversion"/>
  </si>
  <si>
    <t>辦理計畫相關會議或活動等所需租借場地費用(限外部場地)，依「教育部及所屬機關(構)辦理各類會議講習訓練與研討(習)會管理要點」辦理。</t>
    <phoneticPr fontId="9" type="noConversion"/>
  </si>
  <si>
    <r>
      <t>人事費總額不得超過補助款之</t>
    </r>
    <r>
      <rPr>
        <sz val="12"/>
        <color rgb="FFFF0000"/>
        <rFont val="微軟正黑體"/>
        <family val="2"/>
        <charset val="136"/>
      </rPr>
      <t>50%</t>
    </r>
    <r>
      <rPr>
        <sz val="12"/>
        <rFont val="微軟正黑體"/>
        <family val="2"/>
        <charset val="136"/>
      </rPr>
      <t>。未依學經歷(職級)或期程聘用人員，致補(捐)助剩餘款不得流用，並須全數繳回。</t>
    </r>
    <phoneticPr fontId="9" type="noConversion"/>
  </si>
  <si>
    <t>兼任教師鐘點費</t>
    <phoneticPr fontId="8" type="noConversion"/>
  </si>
  <si>
    <t>節次</t>
    <phoneticPr fontId="8" type="noConversion"/>
  </si>
  <si>
    <t>教師因執行本計畫投入新課程開設，其原教授之必選修課程，得由受補助教學單位聘雇兼任教師代為授課，以減輕計畫執行教師原授課負擔，每學期每位教師以一門為限，兼任教師鐘點費支給標準及聘任程序依各校相關規定辦理。</t>
    <phoneticPr fontId="8" type="noConversion"/>
  </si>
  <si>
    <t xml:space="preserve">計畫相關之課程、活動的海報/講義/手冊/報告/計畫執行成果專書等印製。
</t>
    <phoneticPr fontId="8" type="noConversion"/>
  </si>
  <si>
    <t xml:space="preserve">薪資編列上限5,000元/月。
</t>
    <phoneticPr fontId="16" type="noConversion"/>
  </si>
  <si>
    <t>自籌款</t>
    <phoneticPr fontId="8" type="noConversion"/>
  </si>
  <si>
    <t>人事費</t>
    <phoneticPr fontId="8" type="noConversion"/>
  </si>
  <si>
    <t>業務費</t>
    <phoneticPr fontId="8" type="noConversion"/>
  </si>
  <si>
    <t>自籌款人事費小計①</t>
    <phoneticPr fontId="9" type="noConversion"/>
  </si>
  <si>
    <t>自籌款業務費小計②</t>
    <phoneticPr fontId="9" type="noConversion"/>
  </si>
  <si>
    <t>若補助款人數費金額已達補助款之50%，可於此項目編列計畫相關人事費。</t>
    <phoneticPr fontId="9" type="noConversion"/>
  </si>
  <si>
    <t>可編列業務費相關項目，項目可參考「教育部補助及委辦計畫經費編列基準表」</t>
    <phoneticPr fontId="9" type="noConversion"/>
  </si>
  <si>
    <t>A、B類補助比率應為90.91%；C類應為100%</t>
    <phoneticPr fontId="8" type="noConversion"/>
  </si>
  <si>
    <r>
      <t xml:space="preserve">每人每月以5,000元至8,000元為限。
C類計畫每月2,000元為限。
</t>
    </r>
    <r>
      <rPr>
        <sz val="12"/>
        <rFont val="微軟正黑體"/>
        <family val="2"/>
        <charset val="136"/>
      </rPr>
      <t xml:space="preserve">
</t>
    </r>
    <phoneticPr fontId="8" type="noConversion"/>
  </si>
  <si>
    <r>
      <t>1. 補充保費依兼任助理薪資之</t>
    </r>
    <r>
      <rPr>
        <sz val="12"/>
        <color rgb="FFFF0000"/>
        <rFont val="微軟正黑體"/>
        <family val="2"/>
        <charset val="136"/>
      </rPr>
      <t>2.11%</t>
    </r>
    <r>
      <rPr>
        <sz val="12"/>
        <rFont val="微軟正黑體"/>
        <family val="2"/>
        <charset val="136"/>
      </rPr>
      <t xml:space="preserve"> 編列。
2. 因應112年1月基本薪資調漲，請確認費用是否調整。
</t>
    </r>
    <phoneticPr fontId="9" type="noConversion"/>
  </si>
  <si>
    <r>
      <t>1. 補充保費依教學助理薪資之</t>
    </r>
    <r>
      <rPr>
        <sz val="12"/>
        <color rgb="FFFF0000"/>
        <rFont val="微軟正黑體"/>
        <family val="2"/>
        <charset val="136"/>
      </rPr>
      <t>2.11%</t>
    </r>
    <r>
      <rPr>
        <sz val="12"/>
        <rFont val="微軟正黑體"/>
        <family val="2"/>
        <charset val="136"/>
      </rPr>
      <t xml:space="preserve"> 編列。
2. 因</t>
    </r>
    <r>
      <rPr>
        <sz val="12"/>
        <color theme="1"/>
        <rFont val="微軟正黑體"/>
        <family val="2"/>
        <charset val="136"/>
      </rPr>
      <t>應112年</t>
    </r>
    <r>
      <rPr>
        <sz val="12"/>
        <rFont val="微軟正黑體"/>
        <family val="2"/>
        <charset val="136"/>
      </rPr>
      <t xml:space="preserve">1月基本薪資調漲，請確認費用是否調整。
</t>
    </r>
    <phoneticPr fontId="8" type="noConversion"/>
  </si>
  <si>
    <t>因應112年1月基本薪資調漲，請確認費用是否調整。</t>
    <phoneticPr fontId="16" type="noConversion"/>
  </si>
  <si>
    <t>1. 按投保薪資 ○ 元以下者每月勞保費○元編列。
2. 因應112年1月基本薪資調漲，請確認費用是否調整。</t>
    <phoneticPr fontId="16" type="noConversion"/>
  </si>
  <si>
    <t>專任助理</t>
    <phoneticPr fontId="9" type="noConversion"/>
  </si>
  <si>
    <t>年終獎金(112年)</t>
    <phoneticPr fontId="9" type="noConversion"/>
  </si>
  <si>
    <t>補充保費</t>
    <phoneticPr fontId="9" type="noConversion"/>
  </si>
  <si>
    <t>以年終獎金(112年)之2.11%編列</t>
    <phoneticPr fontId="9" type="noConversion"/>
  </si>
  <si>
    <t>以年終獎金(113年)之2.11%編列</t>
    <phoneticPr fontId="9" type="noConversion"/>
  </si>
  <si>
    <t>年終獎金(113年)</t>
    <phoneticPr fontId="9" type="noConversion"/>
  </si>
  <si>
    <t>式</t>
    <phoneticPr fontId="9" type="noConversion"/>
  </si>
  <si>
    <t>年終獎金限當年度12月1日在職者支領，按112年度工作月數依比例編列，至多編列1.5個月。</t>
    <phoneticPr fontId="9" type="noConversion"/>
  </si>
  <si>
    <t>年終獎金限當年度12月1日在職者支領，按113年度工作月數依比例編列，至多編列1.5個月。</t>
    <phoneticPr fontId="9" type="noConversion"/>
  </si>
  <si>
    <t xml:space="preserve">1.限A類計畫申請，得依需求聘任專案教學人員或專業技術人員或博士後研究員擇一申請，補助1人為限。
2.依校內相關標準(需另檢附資料及工作證明)，○級第○年年資敘薪。
3.若聘任恰逢年資已滿，請自行增列相關項目調整薪資及勞健保等內容。
</t>
    <phoneticPr fontId="9" type="noConversion"/>
  </si>
  <si>
    <t xml:space="preserve">1.限A、B類計畫申請，得依需求聘任專任助理，A類補助2人為限，B類補助1人為限。
2.依校內相關標準(需另檢附資料及工作證明)，○級第○年年資敘薪。
3.若聘任恰逢年資已滿，請自行增列相關項目調整薪資及勞健保等內容。
</t>
    <phoneticPr fontId="9" type="noConversion"/>
  </si>
  <si>
    <t>設備費</t>
    <phoneticPr fontId="9" type="noConversion"/>
  </si>
  <si>
    <t>設備費</t>
    <phoneticPr fontId="8" type="noConversion"/>
  </si>
  <si>
    <t>1.限A、B類計畫申請，A類每案以50萬元、B類以20萬元為限。
2.主要補助科技地圖、數位教材影音製作及所需設備購置，金額1萬元以上，且使用年限在2年以上之軟、硬體設備屬之。其擬購設備應詳列其名稱、數量、單價及與計畫關聯性。</t>
    <phoneticPr fontId="9" type="noConversion"/>
  </si>
  <si>
    <t>申請教育部補助經費小計③</t>
    <phoneticPr fontId="9" type="noConversion"/>
  </si>
  <si>
    <t>主要補助科技地圖、數位教材影音製作及所需設備購置，金額1萬元以上，且使用年限在2年以上之軟、硬體設備屬之。其擬購設備應詳列其名稱、數量、單價及與計畫關聯性。</t>
    <phoneticPr fontId="9" type="noConversion"/>
  </si>
  <si>
    <t>第一期補助經費上限：A類：600萬元；B類250萬元；C類40萬元</t>
    <phoneticPr fontId="8" type="noConversion"/>
  </si>
  <si>
    <t>自籌款設備費小計③</t>
    <phoneticPr fontId="9" type="noConversion"/>
  </si>
  <si>
    <t>申請教育部補助經費合計(A)=①+②+③</t>
    <phoneticPr fontId="9" type="noConversion"/>
  </si>
  <si>
    <t>自籌款合計(B)=①+②+③</t>
    <phoneticPr fontId="9" type="noConversion"/>
  </si>
  <si>
    <t>出席費/諮詢費</t>
    <phoneticPr fontId="9" type="noConversion"/>
  </si>
  <si>
    <t>審查費</t>
    <phoneticPr fontId="9" type="noConversion"/>
  </si>
  <si>
    <t>依「中央政府各機關學校出席費及稿費支給要點」辦理，編列上限：1,000-2,500元/人次。</t>
    <phoneticPr fontId="9" type="noConversion"/>
  </si>
  <si>
    <t>依「中央政府各機關學校出席費及稿費支給要點」辦理，編列上限：300-380元/每千字；1,220-1,830元/件。</t>
    <phoneticPr fontId="9" type="noConversion"/>
  </si>
  <si>
    <t>每千字/件</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</si>
</sst>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2"/>
      <color theme="1"/>
      <name val="新細明體"/>
      <family val="1"/>
      <charset val="136"/>
      <scheme val="minor"/>
    </font>
    <font>
      <sz val="12"/>
      <color theme="1"/>
      <name val="微軟正黑體"/>
      <family val="2"/>
      <charset val="136"/>
    </font>
    <font>
      <sz val="12"/>
      <color theme="1"/>
      <name val="微軟正黑體"/>
      <family val="2"/>
      <charset val="136"/>
    </font>
    <font>
      <sz val="12"/>
      <color theme="1"/>
      <name val="微軟正黑體"/>
      <family val="2"/>
      <charset val="136"/>
    </font>
    <font>
      <sz val="12"/>
      <color theme="1"/>
      <name val="微軟正黑體"/>
      <family val="2"/>
      <charset val="136"/>
    </font>
    <font>
      <sz val="12"/>
      <color rgb="FFFF0000"/>
      <name val="微軟正黑體"/>
      <family val="2"/>
      <charset val="136"/>
    </font>
    <font>
      <b/>
      <sz val="12"/>
      <color theme="1"/>
      <name val="微軟正黑體"/>
      <family val="2"/>
      <charset val="136"/>
    </font>
    <font>
      <sz val="16"/>
      <color theme="1"/>
      <name val="微軟正黑體"/>
      <family val="2"/>
      <charset val="136"/>
    </font>
    <font>
      <sz val="9"/>
      <name val="新細明體"/>
      <family val="1"/>
      <charset val="136"/>
      <scheme val="minor"/>
    </font>
    <font>
      <sz val="9"/>
      <name val="新細明體"/>
      <family val="1"/>
      <charset val="136"/>
    </font>
    <font>
      <sz val="12"/>
      <color theme="1"/>
      <name val="Times New Roman"/>
      <family val="1"/>
    </font>
    <font>
      <sz val="14"/>
      <color rgb="FFFF0000"/>
      <name val="微軟正黑體"/>
      <family val="2"/>
      <charset val="136"/>
    </font>
    <font>
      <b/>
      <sz val="12"/>
      <color rgb="FF000000"/>
      <name val="微軟正黑體"/>
      <family val="2"/>
      <charset val="136"/>
    </font>
    <font>
      <b/>
      <sz val="12"/>
      <name val="微軟正黑體"/>
      <family val="2"/>
      <charset val="136"/>
    </font>
    <font>
      <sz val="12"/>
      <color rgb="FF000000"/>
      <name val="微軟正黑體"/>
      <family val="2"/>
      <charset val="136"/>
    </font>
    <font>
      <sz val="12"/>
      <name val="微軟正黑體"/>
      <family val="2"/>
      <charset val="136"/>
    </font>
    <font>
      <sz val="9"/>
      <name val="微軟正黑體"/>
      <family val="2"/>
      <charset val="136"/>
    </font>
    <font>
      <sz val="12"/>
      <color indexed="8"/>
      <name val="新細明體"/>
      <family val="1"/>
      <charset val="136"/>
    </font>
    <font>
      <b/>
      <sz val="11"/>
      <color indexed="8"/>
      <name val="Times New Roman"/>
      <family val="1"/>
    </font>
    <font>
      <sz val="11"/>
      <name val="Times New Roman"/>
      <family val="1"/>
    </font>
    <font>
      <b/>
      <sz val="11"/>
      <name val="Times New Roman"/>
      <family val="1"/>
    </font>
    <font>
      <sz val="12"/>
      <color theme="1"/>
      <name val="標楷體"/>
      <family val="4"/>
      <charset val="136"/>
    </font>
    <font>
      <sz val="12"/>
      <name val="新細明體"/>
      <family val="1"/>
      <charset val="136"/>
      <scheme val="minor"/>
    </font>
    <font>
      <sz val="12"/>
      <color theme="1"/>
      <name val="新細明體"/>
      <family val="1"/>
      <charset val="136"/>
      <scheme val="minor"/>
    </font>
    <font>
      <sz val="14"/>
      <name val="微軟正黑體"/>
      <family val="2"/>
      <charset val="136"/>
    </font>
    <font>
      <b/>
      <sz val="12"/>
      <color rgb="FFFF0000"/>
      <name val="微軟正黑體"/>
      <family val="2"/>
      <charset val="136"/>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7" tint="0.79998168889431442"/>
        <bgColor indexed="64"/>
      </patternFill>
    </fill>
    <fill>
      <patternFill patternType="solid">
        <fgColor theme="6" tint="0.59999389629810485"/>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alignment vertical="center"/>
    </xf>
    <xf numFmtId="0" fontId="17" fillId="0" borderId="0">
      <alignment vertical="center"/>
    </xf>
    <xf numFmtId="9" fontId="23" fillId="0" borderId="0" applyFont="0" applyFill="0" applyBorder="0" applyAlignment="0" applyProtection="0">
      <alignment vertical="center"/>
    </xf>
  </cellStyleXfs>
  <cellXfs count="134">
    <xf numFmtId="0" fontId="0" fillId="0" borderId="0" xfId="0">
      <alignment vertical="center"/>
    </xf>
    <xf numFmtId="0" fontId="18" fillId="0" borderId="0" xfId="1" applyFont="1" applyBorder="1" applyAlignment="1">
      <alignment vertical="top" wrapText="1"/>
    </xf>
    <xf numFmtId="3" fontId="19" fillId="0" borderId="0" xfId="1" applyNumberFormat="1" applyFont="1" applyBorder="1" applyAlignment="1">
      <alignment vertical="top" wrapText="1"/>
    </xf>
    <xf numFmtId="0" fontId="20" fillId="0" borderId="0" xfId="1" applyFont="1" applyBorder="1" applyAlignment="1">
      <alignment vertical="top" wrapText="1"/>
    </xf>
    <xf numFmtId="3" fontId="20" fillId="0" borderId="0" xfId="1" applyNumberFormat="1" applyFont="1" applyBorder="1" applyAlignment="1">
      <alignment vertical="top" wrapText="1"/>
    </xf>
    <xf numFmtId="0" fontId="21" fillId="0" borderId="0" xfId="0" applyFont="1" applyAlignment="1">
      <alignment vertical="center" wrapText="1"/>
    </xf>
    <xf numFmtId="0" fontId="0" fillId="0" borderId="0" xfId="0" applyAlignment="1">
      <alignment vertical="top"/>
    </xf>
    <xf numFmtId="3" fontId="22" fillId="0" borderId="0" xfId="0" applyNumberFormat="1" applyFont="1" applyAlignment="1">
      <alignment vertical="top"/>
    </xf>
    <xf numFmtId="0" fontId="22" fillId="0" borderId="0" xfId="0" applyFont="1" applyAlignment="1">
      <alignment vertical="top"/>
    </xf>
    <xf numFmtId="0" fontId="15" fillId="0" borderId="2" xfId="0" applyFont="1" applyBorder="1" applyAlignment="1" applyProtection="1">
      <alignment vertical="top" wrapText="1"/>
      <protection locked="0"/>
    </xf>
    <xf numFmtId="0" fontId="14" fillId="0" borderId="2" xfId="0" applyFont="1" applyBorder="1" applyAlignment="1" applyProtection="1">
      <alignment vertical="top" wrapText="1"/>
      <protection locked="0"/>
    </xf>
    <xf numFmtId="0" fontId="15" fillId="4" borderId="2" xfId="0" applyFont="1" applyFill="1" applyBorder="1" applyAlignment="1" applyProtection="1">
      <alignment vertical="top" wrapText="1"/>
      <protection locked="0"/>
    </xf>
    <xf numFmtId="3" fontId="15" fillId="4" borderId="2" xfId="0" applyNumberFormat="1" applyFont="1" applyFill="1" applyBorder="1" applyAlignment="1" applyProtection="1">
      <alignment horizontal="right" vertical="top" wrapText="1"/>
    </xf>
    <xf numFmtId="0" fontId="15" fillId="4" borderId="2" xfId="0" applyFont="1" applyFill="1" applyBorder="1" applyAlignment="1" applyProtection="1">
      <alignment horizontal="right" vertical="top" wrapText="1"/>
    </xf>
    <xf numFmtId="3" fontId="13" fillId="4" borderId="2" xfId="0" applyNumberFormat="1" applyFont="1" applyFill="1" applyBorder="1" applyAlignment="1" applyProtection="1">
      <alignment vertical="top" wrapText="1"/>
    </xf>
    <xf numFmtId="3" fontId="15" fillId="4" borderId="2" xfId="0" applyNumberFormat="1" applyFont="1" applyFill="1" applyBorder="1" applyAlignment="1" applyProtection="1">
      <alignment vertical="top" wrapText="1"/>
    </xf>
    <xf numFmtId="3" fontId="15" fillId="4" borderId="2" xfId="0" applyNumberFormat="1" applyFont="1" applyFill="1" applyBorder="1" applyAlignment="1" applyProtection="1">
      <alignment horizontal="right" vertical="top"/>
    </xf>
    <xf numFmtId="0" fontId="15" fillId="4" borderId="2" xfId="0" applyFont="1" applyFill="1" applyBorder="1" applyAlignment="1" applyProtection="1">
      <alignment horizontal="right" vertical="top"/>
    </xf>
    <xf numFmtId="0" fontId="10" fillId="0" borderId="0" xfId="0" applyFont="1" applyAlignment="1" applyProtection="1">
      <alignment vertical="center" wrapText="1"/>
      <protection locked="0"/>
    </xf>
    <xf numFmtId="0" fontId="15" fillId="0" borderId="2" xfId="0" applyFont="1" applyFill="1" applyBorder="1" applyAlignment="1" applyProtection="1">
      <alignment vertical="top" wrapText="1"/>
      <protection locked="0"/>
    </xf>
    <xf numFmtId="0" fontId="24" fillId="0" borderId="0" xfId="0" applyFont="1" applyFill="1" applyBorder="1" applyAlignment="1">
      <alignment horizontal="center" wrapText="1"/>
    </xf>
    <xf numFmtId="3" fontId="13" fillId="0" borderId="0" xfId="0" applyNumberFormat="1" applyFont="1" applyFill="1" applyBorder="1" applyAlignment="1" applyProtection="1">
      <alignment horizontal="left" vertical="top" wrapText="1"/>
      <protection locked="0"/>
    </xf>
    <xf numFmtId="3" fontId="15" fillId="0" borderId="0" xfId="0" applyNumberFormat="1" applyFont="1" applyFill="1" applyBorder="1" applyAlignment="1" applyProtection="1">
      <alignment horizontal="left" vertical="top" wrapText="1"/>
      <protection locked="0"/>
    </xf>
    <xf numFmtId="3" fontId="15" fillId="0" borderId="0" xfId="0" applyNumberFormat="1" applyFont="1" applyFill="1" applyBorder="1" applyAlignment="1" applyProtection="1">
      <alignment horizontal="left" vertical="top"/>
      <protection locked="0"/>
    </xf>
    <xf numFmtId="0" fontId="21" fillId="0" borderId="0" xfId="0" applyFont="1" applyBorder="1" applyAlignment="1">
      <alignment vertical="center" wrapText="1"/>
    </xf>
    <xf numFmtId="0" fontId="15" fillId="0" borderId="0" xfId="0" applyFont="1" applyAlignment="1">
      <alignment vertical="top"/>
    </xf>
    <xf numFmtId="0" fontId="4" fillId="0" borderId="0" xfId="0" applyFont="1" applyAlignment="1" applyProtection="1">
      <alignment vertical="center" wrapText="1"/>
      <protection locked="0"/>
    </xf>
    <xf numFmtId="0" fontId="4" fillId="0" borderId="0" xfId="0" applyFont="1" applyFill="1" applyAlignment="1" applyProtection="1">
      <alignment vertical="center" wrapText="1"/>
      <protection locked="0"/>
    </xf>
    <xf numFmtId="0" fontId="15" fillId="0" borderId="0" xfId="0" applyFont="1" applyFill="1" applyBorder="1" applyAlignment="1">
      <alignment horizontal="left" wrapText="1"/>
    </xf>
    <xf numFmtId="0" fontId="15" fillId="0" borderId="0" xfId="0" applyFont="1" applyFill="1" applyBorder="1" applyAlignment="1">
      <alignment wrapText="1"/>
    </xf>
    <xf numFmtId="0" fontId="15" fillId="0" borderId="2" xfId="0" applyFont="1" applyBorder="1" applyAlignment="1" applyProtection="1">
      <alignment horizontal="left" vertical="top" wrapText="1"/>
      <protection hidden="1"/>
    </xf>
    <xf numFmtId="0" fontId="15" fillId="3" borderId="2" xfId="0" applyFont="1" applyFill="1" applyBorder="1" applyAlignment="1" applyProtection="1">
      <alignment vertical="top" wrapText="1"/>
      <protection hidden="1"/>
    </xf>
    <xf numFmtId="0" fontId="15" fillId="0" borderId="2" xfId="0" applyFont="1" applyFill="1" applyBorder="1" applyAlignment="1" applyProtection="1">
      <alignment vertical="top" wrapText="1"/>
      <protection hidden="1"/>
    </xf>
    <xf numFmtId="0" fontId="15" fillId="0" borderId="2" xfId="0" applyFont="1" applyBorder="1" applyAlignment="1" applyProtection="1">
      <alignment vertical="top"/>
      <protection hidden="1"/>
    </xf>
    <xf numFmtId="0" fontId="15" fillId="3" borderId="7" xfId="0" applyFont="1" applyFill="1" applyBorder="1" applyAlignment="1" applyProtection="1">
      <alignment horizontal="center" wrapText="1"/>
      <protection locked="0"/>
    </xf>
    <xf numFmtId="0" fontId="22" fillId="0" borderId="0" xfId="0" applyFont="1" applyBorder="1" applyAlignment="1">
      <alignment vertical="top"/>
    </xf>
    <xf numFmtId="0" fontId="15" fillId="0" borderId="0" xfId="0" applyFont="1" applyFill="1" applyBorder="1" applyAlignment="1" applyProtection="1">
      <alignment vertical="top" wrapText="1"/>
      <protection hidden="1"/>
    </xf>
    <xf numFmtId="3" fontId="5" fillId="0" borderId="0" xfId="0" applyNumberFormat="1" applyFont="1" applyFill="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14" fillId="0" borderId="2" xfId="0" applyFont="1" applyBorder="1" applyAlignment="1" applyProtection="1">
      <alignment horizontal="left" vertical="top" wrapText="1"/>
      <protection locked="0"/>
    </xf>
    <xf numFmtId="0" fontId="15" fillId="0" borderId="2" xfId="0" applyFont="1" applyBorder="1" applyAlignment="1" applyProtection="1">
      <alignment horizontal="left" vertical="top" wrapText="1"/>
      <protection locked="0"/>
    </xf>
    <xf numFmtId="0" fontId="11" fillId="0" borderId="0" xfId="0" applyFont="1" applyFill="1" applyBorder="1" applyAlignment="1">
      <alignment horizontal="left" wrapText="1"/>
    </xf>
    <xf numFmtId="3" fontId="13" fillId="4" borderId="2" xfId="0" applyNumberFormat="1" applyFont="1" applyFill="1" applyBorder="1" applyAlignment="1" applyProtection="1">
      <alignment horizontal="right" vertical="top" wrapText="1"/>
    </xf>
    <xf numFmtId="3" fontId="15" fillId="5" borderId="2" xfId="0" applyNumberFormat="1" applyFont="1" applyFill="1" applyBorder="1" applyAlignment="1" applyProtection="1">
      <alignment horizontal="right" vertical="top" wrapText="1"/>
      <protection locked="0"/>
    </xf>
    <xf numFmtId="3" fontId="15" fillId="3" borderId="2" xfId="0" applyNumberFormat="1" applyFont="1" applyFill="1" applyBorder="1" applyAlignment="1" applyProtection="1">
      <alignment horizontal="right" vertical="top" wrapText="1"/>
      <protection locked="0"/>
    </xf>
    <xf numFmtId="3" fontId="15" fillId="3" borderId="2" xfId="0" applyNumberFormat="1" applyFont="1" applyFill="1" applyBorder="1" applyAlignment="1" applyProtection="1">
      <alignment vertical="top" wrapText="1"/>
      <protection locked="0"/>
    </xf>
    <xf numFmtId="3" fontId="15" fillId="3" borderId="2" xfId="0" applyNumberFormat="1" applyFont="1" applyFill="1" applyBorder="1" applyAlignment="1" applyProtection="1">
      <alignment horizontal="right" vertical="top"/>
      <protection locked="0"/>
    </xf>
    <xf numFmtId="0" fontId="15" fillId="3" borderId="2" xfId="0" applyFont="1" applyFill="1" applyBorder="1" applyAlignment="1" applyProtection="1">
      <alignment horizontal="right" vertical="top"/>
      <protection locked="0"/>
    </xf>
    <xf numFmtId="3" fontId="13" fillId="0" borderId="2" xfId="0" applyNumberFormat="1" applyFont="1" applyFill="1" applyBorder="1" applyAlignment="1">
      <alignment horizontal="center" vertical="top" wrapText="1"/>
    </xf>
    <xf numFmtId="0" fontId="13" fillId="0" borderId="2" xfId="0" applyFont="1" applyFill="1" applyBorder="1" applyAlignment="1">
      <alignment horizontal="center" vertical="top" wrapText="1"/>
    </xf>
    <xf numFmtId="0" fontId="3" fillId="0" borderId="0" xfId="0" applyFont="1" applyAlignment="1">
      <alignment horizontal="center" vertical="top" wrapText="1"/>
    </xf>
    <xf numFmtId="3" fontId="13" fillId="0" borderId="6" xfId="0" applyNumberFormat="1" applyFont="1" applyFill="1" applyBorder="1" applyAlignment="1">
      <alignment horizontal="center" vertical="top" wrapText="1"/>
    </xf>
    <xf numFmtId="0" fontId="14" fillId="0" borderId="4" xfId="0" applyFont="1" applyBorder="1" applyAlignment="1" applyProtection="1">
      <alignment horizontal="left" vertical="top" wrapText="1"/>
    </xf>
    <xf numFmtId="0" fontId="15" fillId="0" borderId="0" xfId="0" applyFont="1" applyFill="1" applyBorder="1" applyAlignment="1">
      <alignment horizontal="center" wrapText="1"/>
    </xf>
    <xf numFmtId="0" fontId="11" fillId="0" borderId="0" xfId="0" applyFont="1" applyFill="1" applyBorder="1" applyAlignment="1">
      <alignment horizontal="left" wrapText="1"/>
    </xf>
    <xf numFmtId="0" fontId="5" fillId="0" borderId="2" xfId="0" applyFont="1" applyBorder="1" applyAlignment="1" applyProtection="1">
      <alignment horizontal="left" vertical="top" wrapText="1"/>
      <protection locked="0"/>
    </xf>
    <xf numFmtId="3" fontId="25" fillId="0" borderId="0" xfId="0" applyNumberFormat="1" applyFont="1" applyFill="1" applyBorder="1" applyAlignment="1" applyProtection="1">
      <alignment horizontal="left" vertical="top" wrapText="1"/>
      <protection locked="0"/>
    </xf>
    <xf numFmtId="0" fontId="15" fillId="0" borderId="2" xfId="0" applyFont="1" applyBorder="1" applyAlignment="1" applyProtection="1">
      <alignment horizontal="left" vertical="top" wrapText="1"/>
      <protection locked="0"/>
    </xf>
    <xf numFmtId="0" fontId="1" fillId="0" borderId="2" xfId="0" applyFont="1" applyBorder="1" applyAlignment="1" applyProtection="1">
      <alignment vertical="top" wrapText="1"/>
      <protection locked="0"/>
    </xf>
    <xf numFmtId="0" fontId="11" fillId="0" borderId="0" xfId="0" applyFont="1" applyFill="1" applyBorder="1" applyAlignment="1">
      <alignment horizontal="left" wrapText="1"/>
    </xf>
    <xf numFmtId="0" fontId="15" fillId="0" borderId="0" xfId="0" applyFont="1" applyBorder="1" applyAlignment="1">
      <alignment vertical="center"/>
    </xf>
    <xf numFmtId="0" fontId="15" fillId="0" borderId="8" xfId="0" applyFont="1" applyBorder="1" applyAlignment="1" applyProtection="1">
      <alignment vertical="top" wrapText="1"/>
      <protection locked="0"/>
    </xf>
    <xf numFmtId="0" fontId="1" fillId="0" borderId="8" xfId="0" applyFont="1" applyBorder="1" applyAlignment="1" applyProtection="1">
      <alignment vertical="top" wrapText="1"/>
      <protection locked="0"/>
    </xf>
    <xf numFmtId="0" fontId="14" fillId="0" borderId="2" xfId="0" applyFont="1" applyBorder="1" applyAlignment="1" applyProtection="1">
      <alignment horizontal="left" vertical="top" wrapText="1"/>
      <protection locked="0"/>
    </xf>
    <xf numFmtId="0" fontId="15" fillId="0" borderId="0" xfId="0" applyFont="1" applyFill="1" applyBorder="1" applyAlignment="1">
      <alignment horizontal="left" vertical="center"/>
    </xf>
    <xf numFmtId="0" fontId="1" fillId="0" borderId="2" xfId="0" applyFont="1" applyBorder="1" applyAlignment="1" applyProtection="1">
      <alignment horizontal="left" vertical="top" wrapText="1"/>
      <protection locked="0"/>
    </xf>
    <xf numFmtId="0" fontId="15" fillId="0" borderId="0" xfId="0" applyFont="1" applyFill="1" applyBorder="1" applyAlignment="1" applyProtection="1">
      <alignment horizontal="left" wrapText="1"/>
      <protection locked="0"/>
    </xf>
    <xf numFmtId="0" fontId="1" fillId="0" borderId="2" xfId="0" applyFont="1" applyBorder="1" applyAlignment="1" applyProtection="1">
      <alignment horizontal="left" vertical="top" wrapText="1"/>
      <protection locked="0"/>
    </xf>
    <xf numFmtId="0" fontId="1" fillId="2" borderId="2" xfId="0" applyFont="1" applyFill="1" applyBorder="1" applyAlignment="1" applyProtection="1">
      <alignment horizontal="left" vertical="top" wrapText="1"/>
      <protection locked="0"/>
    </xf>
    <xf numFmtId="3" fontId="15" fillId="4" borderId="2" xfId="0" applyNumberFormat="1" applyFont="1" applyFill="1" applyBorder="1" applyAlignment="1" applyProtection="1">
      <alignment horizontal="right" vertical="top"/>
      <protection locked="0"/>
    </xf>
    <xf numFmtId="0" fontId="12" fillId="0" borderId="2" xfId="0" applyFont="1" applyFill="1" applyBorder="1" applyAlignment="1" applyProtection="1">
      <alignment horizontal="right" vertical="top" wrapText="1"/>
    </xf>
    <xf numFmtId="3" fontId="15" fillId="4" borderId="2" xfId="0" applyNumberFormat="1" applyFont="1" applyFill="1" applyBorder="1" applyAlignment="1" applyProtection="1">
      <alignment vertical="top" wrapText="1"/>
      <protection locked="0"/>
    </xf>
    <xf numFmtId="0" fontId="0" fillId="0" borderId="2" xfId="0" applyBorder="1">
      <alignment vertical="center"/>
    </xf>
    <xf numFmtId="0" fontId="12" fillId="0" borderId="2" xfId="0" applyFont="1" applyFill="1" applyBorder="1" applyAlignment="1" applyProtection="1">
      <alignment horizontal="right" vertical="top" wrapText="1"/>
    </xf>
    <xf numFmtId="3" fontId="13" fillId="4" borderId="2" xfId="0" applyNumberFormat="1" applyFont="1" applyFill="1" applyBorder="1" applyAlignment="1" applyProtection="1">
      <alignment horizontal="right" vertical="top" wrapText="1"/>
    </xf>
    <xf numFmtId="0" fontId="14" fillId="0" borderId="2"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1" fillId="0" borderId="0" xfId="0" applyFont="1" applyFill="1" applyBorder="1" applyAlignment="1">
      <alignment horizontal="left" wrapText="1"/>
    </xf>
    <xf numFmtId="0" fontId="12" fillId="0" borderId="6" xfId="0" applyFont="1" applyFill="1" applyBorder="1" applyAlignment="1">
      <alignment horizontal="center" vertical="top" wrapText="1"/>
    </xf>
    <xf numFmtId="0" fontId="12" fillId="0" borderId="2" xfId="0" applyFont="1" applyFill="1" applyBorder="1" applyAlignment="1">
      <alignment horizontal="center" vertical="top" wrapText="1"/>
    </xf>
    <xf numFmtId="0" fontId="1" fillId="0" borderId="2"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14"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5" fillId="0" borderId="3"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4" xfId="0" applyFont="1" applyBorder="1" applyAlignment="1" applyProtection="1">
      <alignment horizontal="left" vertical="top" wrapText="1"/>
      <protection locked="0"/>
    </xf>
    <xf numFmtId="0" fontId="14" fillId="0" borderId="2" xfId="0" applyFont="1" applyBorder="1" applyAlignment="1" applyProtection="1">
      <alignment vertical="top"/>
      <protection locked="0"/>
    </xf>
    <xf numFmtId="0" fontId="1" fillId="0" borderId="2" xfId="0" applyFont="1" applyBorder="1" applyAlignment="1" applyProtection="1">
      <alignment vertical="top" wrapText="1"/>
      <protection locked="0"/>
    </xf>
    <xf numFmtId="0" fontId="4" fillId="0" borderId="2" xfId="0" applyFont="1" applyBorder="1" applyAlignment="1" applyProtection="1">
      <alignment vertical="top" wrapText="1"/>
      <protection locked="0"/>
    </xf>
    <xf numFmtId="0" fontId="4" fillId="4" borderId="2" xfId="0" applyFont="1" applyFill="1" applyBorder="1" applyAlignment="1" applyProtection="1">
      <alignment horizontal="left" vertical="top" wrapText="1"/>
    </xf>
    <xf numFmtId="0" fontId="14" fillId="4" borderId="2" xfId="0" applyFont="1" applyFill="1" applyBorder="1" applyAlignment="1" applyProtection="1">
      <alignment horizontal="left" vertical="top" wrapText="1"/>
    </xf>
    <xf numFmtId="0" fontId="2" fillId="0" borderId="2" xfId="0" applyFont="1" applyBorder="1" applyAlignment="1" applyProtection="1">
      <alignment horizontal="left" vertical="top" wrapText="1"/>
      <protection locked="0"/>
    </xf>
    <xf numFmtId="0" fontId="12" fillId="0" borderId="2" xfId="0" applyFont="1" applyFill="1" applyBorder="1" applyAlignment="1" applyProtection="1">
      <alignment horizontal="right" vertical="top" wrapText="1"/>
    </xf>
    <xf numFmtId="0" fontId="15" fillId="0" borderId="0" xfId="0" applyFont="1" applyBorder="1" applyAlignment="1">
      <alignment horizontal="left" vertical="center"/>
    </xf>
    <xf numFmtId="0" fontId="5" fillId="0" borderId="0" xfId="0" applyFont="1" applyBorder="1" applyAlignment="1">
      <alignment horizontal="left" vertical="center"/>
    </xf>
    <xf numFmtId="0" fontId="5" fillId="0" borderId="1" xfId="0" applyFont="1" applyBorder="1" applyAlignment="1">
      <alignment horizontal="left" vertical="center"/>
    </xf>
    <xf numFmtId="0" fontId="1" fillId="0" borderId="8" xfId="0" applyFont="1" applyBorder="1" applyAlignment="1" applyProtection="1">
      <alignment horizontal="left" vertical="top" wrapText="1"/>
      <protection locked="0"/>
    </xf>
    <xf numFmtId="0" fontId="1" fillId="2" borderId="2" xfId="0" applyFont="1" applyFill="1" applyBorder="1" applyAlignment="1" applyProtection="1">
      <alignment horizontal="left" vertical="top" wrapText="1"/>
      <protection locked="0"/>
    </xf>
    <xf numFmtId="0" fontId="2" fillId="2" borderId="2" xfId="0" applyFont="1" applyFill="1" applyBorder="1" applyAlignment="1" applyProtection="1">
      <alignment horizontal="left" vertical="top" wrapText="1"/>
      <protection locked="0"/>
    </xf>
    <xf numFmtId="0" fontId="14" fillId="0" borderId="3"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4" xfId="0" applyFont="1" applyBorder="1" applyAlignment="1" applyProtection="1">
      <alignment horizontal="left" vertical="top" wrapText="1"/>
      <protection locked="0"/>
    </xf>
    <xf numFmtId="0" fontId="14" fillId="0" borderId="5" xfId="0" applyFont="1" applyBorder="1" applyAlignment="1" applyProtection="1">
      <alignment horizontal="left" vertical="top"/>
      <protection locked="0"/>
    </xf>
    <xf numFmtId="0" fontId="14" fillId="0" borderId="6" xfId="0" applyFont="1" applyBorder="1" applyAlignment="1" applyProtection="1">
      <alignment horizontal="left" vertical="top"/>
      <protection locked="0"/>
    </xf>
    <xf numFmtId="0" fontId="1" fillId="0" borderId="13" xfId="0" applyFont="1" applyBorder="1" applyAlignment="1">
      <alignment horizontal="center" vertical="top" wrapText="1"/>
    </xf>
    <xf numFmtId="0" fontId="1" fillId="0" borderId="14" xfId="0" applyFont="1" applyBorder="1" applyAlignment="1">
      <alignment horizontal="center" vertical="top" wrapText="1"/>
    </xf>
    <xf numFmtId="0" fontId="1" fillId="0" borderId="15" xfId="0" applyFont="1" applyBorder="1" applyAlignment="1">
      <alignment horizontal="center" vertical="top" wrapText="1"/>
    </xf>
    <xf numFmtId="0" fontId="13" fillId="3"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5" xfId="0" applyFont="1" applyFill="1" applyBorder="1" applyAlignment="1" applyProtection="1">
      <alignment horizontal="left" vertical="top" wrapText="1"/>
    </xf>
    <xf numFmtId="0" fontId="14" fillId="0" borderId="6" xfId="0" applyFont="1" applyFill="1" applyBorder="1" applyAlignment="1" applyProtection="1">
      <alignment horizontal="left" vertical="top" wrapText="1"/>
    </xf>
    <xf numFmtId="0" fontId="1" fillId="0" borderId="3" xfId="0" applyFont="1" applyBorder="1" applyAlignment="1">
      <alignment horizontal="center" vertical="top" wrapText="1"/>
    </xf>
    <xf numFmtId="0" fontId="1" fillId="0" borderId="11" xfId="0" applyFont="1" applyBorder="1" applyAlignment="1">
      <alignment horizontal="center" vertical="top" wrapText="1"/>
    </xf>
    <xf numFmtId="0" fontId="1" fillId="0" borderId="4" xfId="0" applyFont="1" applyBorder="1" applyAlignment="1">
      <alignment horizontal="center" vertical="top" wrapText="1"/>
    </xf>
    <xf numFmtId="0" fontId="12" fillId="0" borderId="5" xfId="0" applyFont="1" applyFill="1" applyBorder="1" applyAlignment="1" applyProtection="1">
      <alignment horizontal="right" vertical="top" wrapText="1"/>
    </xf>
    <xf numFmtId="0" fontId="12" fillId="0" borderId="12" xfId="0" applyFont="1" applyFill="1" applyBorder="1" applyAlignment="1" applyProtection="1">
      <alignment horizontal="right" vertical="top" wrapText="1"/>
    </xf>
    <xf numFmtId="0" fontId="12" fillId="0" borderId="6" xfId="0" applyFont="1" applyFill="1" applyBorder="1" applyAlignment="1" applyProtection="1">
      <alignment horizontal="right" vertical="top" wrapText="1"/>
    </xf>
    <xf numFmtId="0" fontId="7" fillId="0" borderId="0" xfId="0" applyFont="1" applyFill="1" applyBorder="1" applyAlignment="1" applyProtection="1">
      <alignment horizontal="center"/>
      <protection locked="0"/>
    </xf>
    <xf numFmtId="3" fontId="13" fillId="4" borderId="2" xfId="0" applyNumberFormat="1" applyFont="1" applyFill="1" applyBorder="1" applyAlignment="1" applyProtection="1">
      <alignment horizontal="right" vertical="top" wrapText="1"/>
    </xf>
    <xf numFmtId="10" fontId="13" fillId="4" borderId="2" xfId="2" applyNumberFormat="1" applyFont="1" applyFill="1" applyBorder="1" applyAlignment="1" applyProtection="1">
      <alignment horizontal="right" vertical="top"/>
    </xf>
    <xf numFmtId="0" fontId="3" fillId="0" borderId="2" xfId="0" applyFont="1" applyBorder="1" applyAlignment="1">
      <alignment horizontal="center" vertical="top" wrapText="1"/>
    </xf>
    <xf numFmtId="0" fontId="6" fillId="0" borderId="2"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xf>
    <xf numFmtId="0" fontId="12" fillId="0" borderId="5" xfId="0" applyFont="1" applyFill="1" applyBorder="1" applyAlignment="1" applyProtection="1">
      <alignment horizontal="left" vertical="top" wrapText="1"/>
    </xf>
    <xf numFmtId="0" fontId="12" fillId="0" borderId="6" xfId="0" applyFont="1" applyFill="1" applyBorder="1" applyAlignment="1" applyProtection="1">
      <alignment horizontal="left" vertical="top" wrapText="1"/>
    </xf>
    <xf numFmtId="0" fontId="3" fillId="0" borderId="11" xfId="0" applyFont="1" applyBorder="1" applyAlignment="1">
      <alignment horizontal="center" vertical="top" wrapText="1"/>
    </xf>
    <xf numFmtId="0" fontId="3" fillId="0" borderId="4" xfId="0" applyFont="1" applyBorder="1" applyAlignment="1">
      <alignment horizontal="center" vertical="top" wrapText="1"/>
    </xf>
  </cellXfs>
  <cellStyles count="3">
    <cellStyle name="Excel Built-in Normal" xfId="1" xr:uid="{00000000-0005-0000-0000-000000000000}"/>
    <cellStyle name="一般" xfId="0" builtinId="0"/>
    <cellStyle name="百分比" xfId="2" builtinId="5"/>
  </cellStyles>
  <dxfs count="15">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92"/>
  <sheetViews>
    <sheetView tabSelected="1" view="pageBreakPreview" topLeftCell="A79" zoomScale="80" zoomScaleNormal="100" zoomScaleSheetLayoutView="80" zoomScalePageLayoutView="130" workbookViewId="0">
      <selection activeCell="F50" sqref="F50"/>
    </sheetView>
  </sheetViews>
  <sheetFormatPr defaultColWidth="8.77734375" defaultRowHeight="16.2"/>
  <cols>
    <col min="1" max="1" width="3.88671875" customWidth="1"/>
    <col min="2" max="2" width="4" style="50" customWidth="1"/>
    <col min="3" max="3" width="6.44140625" style="6" customWidth="1"/>
    <col min="4" max="4" width="22.109375" style="6" customWidth="1"/>
    <col min="5" max="5" width="9.6640625" style="7" customWidth="1"/>
    <col min="6" max="6" width="6.77734375" style="7" bestFit="1" customWidth="1"/>
    <col min="7" max="7" width="10.6640625" style="8" customWidth="1"/>
    <col min="8" max="8" width="14" style="7" customWidth="1"/>
    <col min="9" max="9" width="48.6640625" style="8" customWidth="1"/>
    <col min="10" max="10" width="29.6640625" style="8" customWidth="1"/>
    <col min="11" max="11" width="37.109375" style="5" customWidth="1"/>
  </cols>
  <sheetData>
    <row r="1" spans="2:14" ht="21">
      <c r="B1" s="124" t="s">
        <v>52</v>
      </c>
      <c r="C1" s="124"/>
      <c r="D1" s="124"/>
      <c r="E1" s="124"/>
      <c r="F1" s="124"/>
      <c r="G1" s="124"/>
      <c r="H1" s="124"/>
      <c r="I1" s="124"/>
      <c r="J1" s="26"/>
      <c r="K1"/>
    </row>
    <row r="2" spans="2:14" ht="18.600000000000001" thickBot="1">
      <c r="B2" s="77" t="s">
        <v>0</v>
      </c>
      <c r="C2" s="77"/>
      <c r="D2" s="77"/>
      <c r="E2" s="77"/>
      <c r="F2" s="77"/>
      <c r="G2" s="77"/>
      <c r="H2" s="77"/>
      <c r="I2" s="20"/>
      <c r="J2" s="26"/>
      <c r="K2"/>
    </row>
    <row r="3" spans="2:14" ht="18.75" customHeight="1" thickBot="1">
      <c r="B3" s="64" t="s">
        <v>68</v>
      </c>
      <c r="C3" s="64"/>
      <c r="D3" s="64"/>
      <c r="E3" s="64"/>
      <c r="F3" s="64"/>
      <c r="G3" s="66"/>
      <c r="H3" s="34"/>
      <c r="I3" s="28" t="s">
        <v>59</v>
      </c>
      <c r="J3" s="25"/>
      <c r="K3" s="41"/>
      <c r="L3" s="41"/>
      <c r="M3" s="20"/>
      <c r="N3" s="18"/>
    </row>
    <row r="4" spans="2:14" ht="18.75" customHeight="1">
      <c r="B4" s="96" t="s">
        <v>62</v>
      </c>
      <c r="C4" s="96"/>
      <c r="D4" s="96"/>
      <c r="E4" s="96"/>
      <c r="F4" s="96"/>
      <c r="G4" s="29"/>
      <c r="H4" s="53"/>
      <c r="I4" s="41"/>
      <c r="J4" s="41"/>
      <c r="K4" s="41"/>
      <c r="L4" s="20"/>
      <c r="M4" s="18"/>
    </row>
    <row r="5" spans="2:14" ht="18.75" customHeight="1">
      <c r="B5" s="60" t="s">
        <v>63</v>
      </c>
      <c r="C5" s="60"/>
      <c r="D5" s="60"/>
      <c r="E5" s="60"/>
      <c r="F5" s="60"/>
      <c r="G5" s="60"/>
      <c r="H5" s="60"/>
      <c r="I5" s="59"/>
      <c r="J5" s="54"/>
      <c r="K5" s="54"/>
      <c r="L5" s="20"/>
      <c r="M5" s="18"/>
    </row>
    <row r="6" spans="2:14" ht="18.75" customHeight="1">
      <c r="B6" s="97" t="s">
        <v>66</v>
      </c>
      <c r="C6" s="97"/>
      <c r="D6" s="97"/>
      <c r="E6" s="97"/>
      <c r="F6" s="97"/>
      <c r="G6" s="97"/>
      <c r="H6" s="97"/>
      <c r="I6" s="97"/>
      <c r="J6" s="54"/>
      <c r="K6" s="54"/>
      <c r="L6" s="20"/>
      <c r="M6" s="18"/>
    </row>
    <row r="7" spans="2:14" ht="18.75" customHeight="1">
      <c r="B7" s="98" t="s">
        <v>65</v>
      </c>
      <c r="C7" s="98"/>
      <c r="D7" s="98"/>
      <c r="E7" s="98"/>
      <c r="F7" s="98"/>
      <c r="G7" s="98"/>
      <c r="H7" s="98"/>
      <c r="I7" s="98"/>
      <c r="J7" s="41"/>
      <c r="K7" s="41"/>
      <c r="L7" s="20"/>
      <c r="M7" s="18"/>
    </row>
    <row r="8" spans="2:14">
      <c r="B8" s="111" t="s">
        <v>1</v>
      </c>
      <c r="C8" s="111"/>
      <c r="D8" s="111"/>
      <c r="E8" s="78" t="s">
        <v>2</v>
      </c>
      <c r="F8" s="79"/>
      <c r="G8" s="79"/>
      <c r="H8" s="79"/>
      <c r="I8" s="79"/>
      <c r="J8" s="110" t="s">
        <v>51</v>
      </c>
      <c r="K8" s="27"/>
    </row>
    <row r="9" spans="2:14">
      <c r="B9" s="111"/>
      <c r="C9" s="111"/>
      <c r="D9" s="111"/>
      <c r="E9" s="51" t="s">
        <v>3</v>
      </c>
      <c r="F9" s="48" t="s">
        <v>4</v>
      </c>
      <c r="G9" s="49" t="s">
        <v>5</v>
      </c>
      <c r="H9" s="48" t="s">
        <v>6</v>
      </c>
      <c r="I9" s="49" t="s">
        <v>53</v>
      </c>
      <c r="J9" s="110"/>
      <c r="K9" s="21"/>
    </row>
    <row r="10" spans="2:14" ht="37.200000000000003" customHeight="1">
      <c r="B10" s="127" t="s">
        <v>61</v>
      </c>
      <c r="C10" s="104" t="s">
        <v>7</v>
      </c>
      <c r="D10" s="52" t="s">
        <v>8</v>
      </c>
      <c r="E10" s="43"/>
      <c r="F10" s="43"/>
      <c r="G10" s="13" t="s">
        <v>9</v>
      </c>
      <c r="H10" s="12">
        <f>E10*F10</f>
        <v>0</v>
      </c>
      <c r="I10" s="55" t="s">
        <v>119</v>
      </c>
      <c r="J10" s="30" t="str">
        <f>IF(H10=0,"",IF(
AND(E10&gt;=2000,E10&lt;=8000,F10&lt;=18),"填寫完畢","單價或數量輸入錯誤"))</f>
        <v/>
      </c>
      <c r="K10" s="22"/>
    </row>
    <row r="11" spans="2:14" ht="40.200000000000003" customHeight="1">
      <c r="B11" s="127"/>
      <c r="C11" s="82"/>
      <c r="D11" s="39" t="s">
        <v>10</v>
      </c>
      <c r="E11" s="12">
        <v>0</v>
      </c>
      <c r="F11" s="12">
        <v>0</v>
      </c>
      <c r="G11" s="13" t="s">
        <v>9</v>
      </c>
      <c r="H11" s="12">
        <f t="shared" ref="H11:H35" si="0">E11*F11</f>
        <v>0</v>
      </c>
      <c r="I11" s="40" t="s">
        <v>71</v>
      </c>
      <c r="J11" s="30" t="str">
        <f>J10</f>
        <v/>
      </c>
      <c r="K11" s="22"/>
    </row>
    <row r="12" spans="2:14" ht="22.2" customHeight="1">
      <c r="B12" s="127"/>
      <c r="C12" s="81" t="s">
        <v>11</v>
      </c>
      <c r="D12" s="39" t="s">
        <v>12</v>
      </c>
      <c r="E12" s="43"/>
      <c r="F12" s="43"/>
      <c r="G12" s="13" t="s">
        <v>9</v>
      </c>
      <c r="H12" s="12">
        <f t="shared" si="0"/>
        <v>0</v>
      </c>
      <c r="I12" s="55" t="s">
        <v>70</v>
      </c>
      <c r="J12" s="30" t="str">
        <f>IF(H12=0,"",IF(
AND(E12&gt;=5000,E12&lt;=8000),"填寫完畢","單價輸入錯誤"))</f>
        <v/>
      </c>
      <c r="K12" s="22"/>
    </row>
    <row r="13" spans="2:14" ht="42.6" customHeight="1">
      <c r="B13" s="127"/>
      <c r="C13" s="81"/>
      <c r="D13" s="39" t="s">
        <v>10</v>
      </c>
      <c r="E13" s="12">
        <f>E12*0.0211</f>
        <v>0</v>
      </c>
      <c r="F13" s="12">
        <f>F12</f>
        <v>0</v>
      </c>
      <c r="G13" s="13" t="s">
        <v>13</v>
      </c>
      <c r="H13" s="12">
        <f t="shared" si="0"/>
        <v>0</v>
      </c>
      <c r="I13" s="40" t="s">
        <v>72</v>
      </c>
      <c r="J13" s="30" t="str">
        <f>J12</f>
        <v/>
      </c>
      <c r="K13" s="22"/>
    </row>
    <row r="14" spans="2:14" ht="26.4" customHeight="1">
      <c r="B14" s="127"/>
      <c r="C14" s="80" t="s">
        <v>74</v>
      </c>
      <c r="D14" s="63" t="s">
        <v>8</v>
      </c>
      <c r="E14" s="43"/>
      <c r="F14" s="43"/>
      <c r="G14" s="13" t="s">
        <v>9</v>
      </c>
      <c r="H14" s="12">
        <f t="shared" ref="H14:H15" si="1">E14*F14</f>
        <v>0</v>
      </c>
      <c r="I14" s="55" t="s">
        <v>75</v>
      </c>
      <c r="J14" s="30" t="str">
        <f>IF(H14=0,"",IF(
AND(E14&gt;=4000,E14&lt;=6000),"填寫完畢","單價輸入錯誤"))</f>
        <v/>
      </c>
      <c r="K14" s="22"/>
    </row>
    <row r="15" spans="2:14" ht="39" customHeight="1">
      <c r="B15" s="127"/>
      <c r="C15" s="81"/>
      <c r="D15" s="63" t="s">
        <v>10</v>
      </c>
      <c r="E15" s="12">
        <f>E14*0.0211</f>
        <v>0</v>
      </c>
      <c r="F15" s="12">
        <f>F14</f>
        <v>0</v>
      </c>
      <c r="G15" s="13" t="s">
        <v>9</v>
      </c>
      <c r="H15" s="12">
        <f t="shared" si="1"/>
        <v>0</v>
      </c>
      <c r="I15" s="57" t="s">
        <v>72</v>
      </c>
      <c r="J15" s="30" t="str">
        <f>J14</f>
        <v/>
      </c>
      <c r="K15" s="22"/>
    </row>
    <row r="16" spans="2:14" ht="118.8" customHeight="1">
      <c r="B16" s="127"/>
      <c r="C16" s="102" t="s">
        <v>73</v>
      </c>
      <c r="D16" s="39" t="s">
        <v>14</v>
      </c>
      <c r="E16" s="43"/>
      <c r="F16" s="43"/>
      <c r="G16" s="13" t="s">
        <v>15</v>
      </c>
      <c r="H16" s="12">
        <f t="shared" si="0"/>
        <v>0</v>
      </c>
      <c r="I16" s="40" t="s">
        <v>133</v>
      </c>
      <c r="J16" s="30" t="str">
        <f>IF(H16=0,"",IF(AND(E16&gt;0,F16&lt;=18),"填寫完畢","數量輸入錯誤"))</f>
        <v/>
      </c>
      <c r="K16" s="22"/>
    </row>
    <row r="17" spans="2:11" ht="16.5" customHeight="1">
      <c r="B17" s="127"/>
      <c r="C17" s="103"/>
      <c r="D17" s="39" t="s">
        <v>16</v>
      </c>
      <c r="E17" s="43"/>
      <c r="F17" s="12">
        <f>F16</f>
        <v>0</v>
      </c>
      <c r="G17" s="13" t="s">
        <v>9</v>
      </c>
      <c r="H17" s="12">
        <f t="shared" si="0"/>
        <v>0</v>
      </c>
      <c r="I17" s="99" t="s">
        <v>76</v>
      </c>
      <c r="J17" s="30" t="str">
        <f>IF(H17=0,"",IF(AND(E17&gt;0,F17&lt;=18),"填寫完畢","數量輸入錯誤"))</f>
        <v/>
      </c>
      <c r="K17" s="22"/>
    </row>
    <row r="18" spans="2:11">
      <c r="B18" s="127"/>
      <c r="C18" s="103"/>
      <c r="D18" s="39" t="s">
        <v>17</v>
      </c>
      <c r="E18" s="43"/>
      <c r="F18" s="12">
        <f>F16</f>
        <v>0</v>
      </c>
      <c r="G18" s="13" t="s">
        <v>9</v>
      </c>
      <c r="H18" s="12">
        <f>E18*F19</f>
        <v>0</v>
      </c>
      <c r="I18" s="99"/>
      <c r="J18" s="30" t="str">
        <f>IF(H18=0,"",IF(AND(E18&gt;0,F19&lt;=18),"填寫完畢","數量輸入錯誤"))</f>
        <v/>
      </c>
      <c r="K18" s="22"/>
    </row>
    <row r="19" spans="2:11" ht="45.6" customHeight="1">
      <c r="B19" s="127"/>
      <c r="C19" s="103"/>
      <c r="D19" s="39" t="s">
        <v>18</v>
      </c>
      <c r="E19" s="43"/>
      <c r="F19" s="12">
        <f>F16</f>
        <v>0</v>
      </c>
      <c r="G19" s="13" t="s">
        <v>19</v>
      </c>
      <c r="H19" s="12">
        <f>E19*F19</f>
        <v>0</v>
      </c>
      <c r="I19" s="99"/>
      <c r="J19" s="30" t="str">
        <f>IF(F19*E19=0,"",IF(AND(E19&gt;0,F19&lt;=18),"填寫完畢","數量輸入錯誤"))</f>
        <v/>
      </c>
      <c r="K19" s="22"/>
    </row>
    <row r="20" spans="2:11" ht="56.4" customHeight="1">
      <c r="B20" s="127"/>
      <c r="C20" s="103"/>
      <c r="D20" s="75" t="s">
        <v>125</v>
      </c>
      <c r="E20" s="12">
        <f>E16</f>
        <v>0</v>
      </c>
      <c r="F20" s="43"/>
      <c r="G20" s="13" t="s">
        <v>9</v>
      </c>
      <c r="H20" s="12">
        <f>E20*F20</f>
        <v>0</v>
      </c>
      <c r="I20" s="76" t="s">
        <v>131</v>
      </c>
      <c r="J20" s="30"/>
      <c r="K20" s="22"/>
    </row>
    <row r="21" spans="2:11" ht="45.6" customHeight="1">
      <c r="B21" s="127"/>
      <c r="C21" s="103"/>
      <c r="D21" s="75" t="s">
        <v>126</v>
      </c>
      <c r="E21" s="12">
        <f>ROUND(H20*0.0211,0)</f>
        <v>0</v>
      </c>
      <c r="F21" s="12">
        <v>1</v>
      </c>
      <c r="G21" s="13" t="s">
        <v>130</v>
      </c>
      <c r="H21" s="12">
        <f t="shared" ref="H21:H23" si="2">E21*F21</f>
        <v>0</v>
      </c>
      <c r="I21" s="76" t="s">
        <v>127</v>
      </c>
      <c r="J21" s="30"/>
      <c r="K21" s="22"/>
    </row>
    <row r="22" spans="2:11" ht="52.2" customHeight="1">
      <c r="B22" s="127"/>
      <c r="C22" s="103"/>
      <c r="D22" s="75" t="s">
        <v>129</v>
      </c>
      <c r="E22" s="43"/>
      <c r="F22" s="43"/>
      <c r="G22" s="13" t="s">
        <v>9</v>
      </c>
      <c r="H22" s="12">
        <f t="shared" si="2"/>
        <v>0</v>
      </c>
      <c r="I22" s="76" t="s">
        <v>132</v>
      </c>
      <c r="J22" s="30"/>
      <c r="K22" s="22"/>
    </row>
    <row r="23" spans="2:11" ht="45.6" customHeight="1">
      <c r="B23" s="127"/>
      <c r="C23" s="104"/>
      <c r="D23" s="75" t="s">
        <v>126</v>
      </c>
      <c r="E23" s="12">
        <f>ROUND(H22*0.0211,0)</f>
        <v>0</v>
      </c>
      <c r="F23" s="12">
        <v>1</v>
      </c>
      <c r="G23" s="13" t="s">
        <v>130</v>
      </c>
      <c r="H23" s="12">
        <f t="shared" si="2"/>
        <v>0</v>
      </c>
      <c r="I23" s="76" t="s">
        <v>128</v>
      </c>
      <c r="J23" s="30"/>
      <c r="K23" s="22"/>
    </row>
    <row r="24" spans="2:11" ht="117.6" customHeight="1">
      <c r="B24" s="127"/>
      <c r="C24" s="102" t="s">
        <v>124</v>
      </c>
      <c r="D24" s="75" t="s">
        <v>14</v>
      </c>
      <c r="E24" s="43">
        <v>0</v>
      </c>
      <c r="F24" s="43">
        <v>0</v>
      </c>
      <c r="G24" s="13" t="s">
        <v>9</v>
      </c>
      <c r="H24" s="12">
        <f t="shared" ref="H24:H25" si="3">E24*F24</f>
        <v>0</v>
      </c>
      <c r="I24" s="57" t="s">
        <v>134</v>
      </c>
      <c r="J24" s="30" t="str">
        <f>IF(H24=0,"",IF(AND(E24&gt;0,F24&lt;=18),"填寫完畢","數量輸入錯誤"))</f>
        <v/>
      </c>
      <c r="K24" s="22"/>
    </row>
    <row r="25" spans="2:11" ht="16.5" customHeight="1">
      <c r="B25" s="127"/>
      <c r="C25" s="103"/>
      <c r="D25" s="75" t="s">
        <v>16</v>
      </c>
      <c r="E25" s="43"/>
      <c r="F25" s="12">
        <f>F24</f>
        <v>0</v>
      </c>
      <c r="G25" s="13" t="s">
        <v>9</v>
      </c>
      <c r="H25" s="12">
        <f t="shared" si="3"/>
        <v>0</v>
      </c>
      <c r="I25" s="99" t="s">
        <v>76</v>
      </c>
      <c r="J25" s="30" t="str">
        <f>IF(H25=0,"",IF(AND(E25&gt;0,F25&lt;=18),"填寫完畢","數量輸入錯誤"))</f>
        <v/>
      </c>
      <c r="K25" s="22"/>
    </row>
    <row r="26" spans="2:11">
      <c r="B26" s="127"/>
      <c r="C26" s="103"/>
      <c r="D26" s="75" t="s">
        <v>17</v>
      </c>
      <c r="E26" s="43"/>
      <c r="F26" s="12">
        <f t="shared" ref="F26:F27" si="4">F25</f>
        <v>0</v>
      </c>
      <c r="G26" s="13" t="s">
        <v>9</v>
      </c>
      <c r="H26" s="12">
        <f>E26*F27</f>
        <v>0</v>
      </c>
      <c r="I26" s="99"/>
      <c r="J26" s="30" t="str">
        <f>IF(H26=0,"",IF(AND(E26&gt;0,F27&lt;=18),"填寫完畢","數量輸入錯誤"))</f>
        <v/>
      </c>
      <c r="K26" s="22"/>
    </row>
    <row r="27" spans="2:11" ht="45.6" customHeight="1">
      <c r="B27" s="127"/>
      <c r="C27" s="103"/>
      <c r="D27" s="75" t="s">
        <v>18</v>
      </c>
      <c r="E27" s="43"/>
      <c r="F27" s="12">
        <f t="shared" si="4"/>
        <v>0</v>
      </c>
      <c r="G27" s="13" t="s">
        <v>9</v>
      </c>
      <c r="H27" s="12">
        <f>E27*F27</f>
        <v>0</v>
      </c>
      <c r="I27" s="99"/>
      <c r="J27" s="30" t="str">
        <f>IF(F27*E27=0,"",IF(AND(E27&gt;0,F27&lt;=18),"填寫完畢","數量輸入錯誤"))</f>
        <v/>
      </c>
      <c r="K27" s="22"/>
    </row>
    <row r="28" spans="2:11" ht="56.4" customHeight="1">
      <c r="B28" s="127"/>
      <c r="C28" s="103"/>
      <c r="D28" s="75" t="s">
        <v>125</v>
      </c>
      <c r="E28" s="12">
        <f>E24</f>
        <v>0</v>
      </c>
      <c r="F28" s="43"/>
      <c r="G28" s="13" t="s">
        <v>9</v>
      </c>
      <c r="H28" s="12">
        <f>E28*F28</f>
        <v>0</v>
      </c>
      <c r="I28" s="76" t="s">
        <v>131</v>
      </c>
      <c r="J28" s="30"/>
      <c r="K28" s="22"/>
    </row>
    <row r="29" spans="2:11" ht="45.6" customHeight="1">
      <c r="B29" s="127"/>
      <c r="C29" s="103"/>
      <c r="D29" s="75" t="s">
        <v>126</v>
      </c>
      <c r="E29" s="12">
        <f>ROUND(H28*0.0211,0)</f>
        <v>0</v>
      </c>
      <c r="F29" s="12">
        <v>1</v>
      </c>
      <c r="G29" s="13" t="s">
        <v>130</v>
      </c>
      <c r="H29" s="12">
        <f t="shared" ref="H29:H31" si="5">E29*F29</f>
        <v>0</v>
      </c>
      <c r="I29" s="76" t="s">
        <v>127</v>
      </c>
      <c r="J29" s="30"/>
      <c r="K29" s="22"/>
    </row>
    <row r="30" spans="2:11" ht="52.2" customHeight="1">
      <c r="B30" s="127"/>
      <c r="C30" s="103"/>
      <c r="D30" s="75" t="s">
        <v>129</v>
      </c>
      <c r="E30" s="43"/>
      <c r="F30" s="43"/>
      <c r="G30" s="13" t="s">
        <v>9</v>
      </c>
      <c r="H30" s="12">
        <f t="shared" si="5"/>
        <v>0</v>
      </c>
      <c r="I30" s="76" t="s">
        <v>132</v>
      </c>
      <c r="J30" s="30"/>
      <c r="K30" s="22"/>
    </row>
    <row r="31" spans="2:11" ht="45.6" customHeight="1">
      <c r="B31" s="127"/>
      <c r="C31" s="104"/>
      <c r="D31" s="75" t="s">
        <v>126</v>
      </c>
      <c r="E31" s="12">
        <f>ROUND(H30*0.0211,0)</f>
        <v>0</v>
      </c>
      <c r="F31" s="12">
        <v>1</v>
      </c>
      <c r="G31" s="13" t="s">
        <v>130</v>
      </c>
      <c r="H31" s="12">
        <f t="shared" si="5"/>
        <v>0</v>
      </c>
      <c r="I31" s="76" t="s">
        <v>128</v>
      </c>
      <c r="J31" s="30"/>
      <c r="K31" s="22"/>
    </row>
    <row r="32" spans="2:11" ht="24.6" customHeight="1">
      <c r="B32" s="127"/>
      <c r="C32" s="82" t="s">
        <v>21</v>
      </c>
      <c r="D32" s="39" t="s">
        <v>14</v>
      </c>
      <c r="E32" s="43"/>
      <c r="F32" s="43"/>
      <c r="G32" s="13" t="s">
        <v>9</v>
      </c>
      <c r="H32" s="12">
        <f t="shared" si="0"/>
        <v>0</v>
      </c>
      <c r="I32" s="40" t="s">
        <v>110</v>
      </c>
      <c r="J32" s="30" t="str">
        <f>IF(E32&gt;5000,"單價超過上限",IF(AND(0&lt;E32,E32&lt;=5000),"填寫完畢，請自行檢查數量",IF(E32=0,"")))</f>
        <v/>
      </c>
      <c r="K32" s="37"/>
    </row>
    <row r="33" spans="2:11" ht="55.8" customHeight="1">
      <c r="B33" s="127"/>
      <c r="C33" s="82"/>
      <c r="D33" s="39" t="s">
        <v>22</v>
      </c>
      <c r="E33" s="43"/>
      <c r="F33" s="12">
        <f>F32</f>
        <v>0</v>
      </c>
      <c r="G33" s="13" t="s">
        <v>19</v>
      </c>
      <c r="H33" s="12">
        <f t="shared" si="0"/>
        <v>0</v>
      </c>
      <c r="I33" s="40" t="s">
        <v>120</v>
      </c>
      <c r="J33" s="30" t="str">
        <f>IF(E33*F33&gt;0,"填寫完畢，請自行檢查單價","")</f>
        <v/>
      </c>
      <c r="K33" s="37"/>
    </row>
    <row r="34" spans="2:11">
      <c r="B34" s="127"/>
      <c r="C34" s="82"/>
      <c r="D34" s="39" t="s">
        <v>20</v>
      </c>
      <c r="E34" s="43"/>
      <c r="F34" s="12">
        <f>F32</f>
        <v>0</v>
      </c>
      <c r="G34" s="13" t="s">
        <v>9</v>
      </c>
      <c r="H34" s="12">
        <f t="shared" si="0"/>
        <v>0</v>
      </c>
      <c r="I34" s="80" t="s">
        <v>77</v>
      </c>
      <c r="J34" s="30" t="str">
        <f t="shared" ref="J34:J35" si="6">IF(E34*F34&gt;0,"填寫完畢，請自行檢查單價","")</f>
        <v/>
      </c>
      <c r="K34" s="22"/>
    </row>
    <row r="35" spans="2:11" ht="31.2">
      <c r="B35" s="127"/>
      <c r="C35" s="82"/>
      <c r="D35" s="39" t="s">
        <v>18</v>
      </c>
      <c r="E35" s="43"/>
      <c r="F35" s="12">
        <f>F32</f>
        <v>0</v>
      </c>
      <c r="G35" s="13" t="s">
        <v>9</v>
      </c>
      <c r="H35" s="12">
        <f t="shared" si="0"/>
        <v>0</v>
      </c>
      <c r="I35" s="94"/>
      <c r="J35" s="30" t="str">
        <f t="shared" si="6"/>
        <v/>
      </c>
      <c r="K35" s="22"/>
    </row>
    <row r="36" spans="2:11" ht="75" customHeight="1">
      <c r="B36" s="127"/>
      <c r="C36" s="82" t="s">
        <v>79</v>
      </c>
      <c r="D36" s="63" t="s">
        <v>14</v>
      </c>
      <c r="E36" s="43"/>
      <c r="F36" s="43"/>
      <c r="G36" s="13" t="s">
        <v>9</v>
      </c>
      <c r="H36" s="12">
        <f t="shared" ref="H36:H39" si="7">E36*F36</f>
        <v>0</v>
      </c>
      <c r="I36" s="57" t="s">
        <v>78</v>
      </c>
      <c r="J36" s="30" t="str">
        <f>IF(E36&gt;12000,"單價超過上限",IF(AND(0&lt;E36,E36&lt;=12000),"填寫完畢，請自行檢查數量",IF(E36=0,"")))</f>
        <v/>
      </c>
      <c r="K36" s="37"/>
    </row>
    <row r="37" spans="2:11" ht="55.2" customHeight="1">
      <c r="B37" s="127"/>
      <c r="C37" s="82"/>
      <c r="D37" s="63" t="s">
        <v>22</v>
      </c>
      <c r="E37" s="43"/>
      <c r="F37" s="12">
        <f>F36</f>
        <v>0</v>
      </c>
      <c r="G37" s="13" t="s">
        <v>9</v>
      </c>
      <c r="H37" s="12">
        <f t="shared" si="7"/>
        <v>0</v>
      </c>
      <c r="I37" s="57" t="s">
        <v>121</v>
      </c>
      <c r="J37" s="30" t="str">
        <f>IF(E37*F37&gt;0,"填寫完畢，請自行檢查單價","")</f>
        <v/>
      </c>
      <c r="K37" s="37"/>
    </row>
    <row r="38" spans="2:11">
      <c r="B38" s="127"/>
      <c r="C38" s="82"/>
      <c r="D38" s="63" t="s">
        <v>17</v>
      </c>
      <c r="E38" s="43"/>
      <c r="F38" s="12">
        <f>F36</f>
        <v>0</v>
      </c>
      <c r="G38" s="13" t="s">
        <v>9</v>
      </c>
      <c r="H38" s="12">
        <f t="shared" si="7"/>
        <v>0</v>
      </c>
      <c r="I38" s="80" t="s">
        <v>122</v>
      </c>
      <c r="J38" s="30" t="str">
        <f t="shared" ref="J38:J39" si="8">IF(E38*F38&gt;0,"填寫完畢，請自行檢查單價","")</f>
        <v/>
      </c>
      <c r="K38" s="22"/>
    </row>
    <row r="39" spans="2:11" ht="31.2">
      <c r="B39" s="127"/>
      <c r="C39" s="82"/>
      <c r="D39" s="63" t="s">
        <v>18</v>
      </c>
      <c r="E39" s="43"/>
      <c r="F39" s="12">
        <f>F36</f>
        <v>0</v>
      </c>
      <c r="G39" s="13" t="s">
        <v>9</v>
      </c>
      <c r="H39" s="12">
        <f t="shared" si="7"/>
        <v>0</v>
      </c>
      <c r="I39" s="94"/>
      <c r="J39" s="30" t="str">
        <f t="shared" si="8"/>
        <v/>
      </c>
      <c r="K39" s="22"/>
    </row>
    <row r="40" spans="2:11" ht="46.8">
      <c r="B40" s="127"/>
      <c r="C40" s="95" t="s">
        <v>64</v>
      </c>
      <c r="D40" s="95"/>
      <c r="E40" s="95"/>
      <c r="F40" s="95"/>
      <c r="G40" s="95"/>
      <c r="H40" s="42">
        <f>SUM(H10:H39)</f>
        <v>0</v>
      </c>
      <c r="I40" s="19" t="s">
        <v>105</v>
      </c>
      <c r="J40" s="30" t="str">
        <f>IF(H40&gt;G81*0.5,"人事費超過補助款50%","")</f>
        <v/>
      </c>
      <c r="K40" s="56"/>
    </row>
    <row r="41" spans="2:11" ht="46.8" customHeight="1">
      <c r="B41" s="107" t="s">
        <v>113</v>
      </c>
      <c r="C41" s="116" t="s">
        <v>144</v>
      </c>
      <c r="D41" s="117"/>
      <c r="E41" s="45"/>
      <c r="F41" s="45"/>
      <c r="G41" s="13" t="s">
        <v>95</v>
      </c>
      <c r="H41" s="15">
        <f t="shared" ref="H41:H49" si="9">E41*F41</f>
        <v>0</v>
      </c>
      <c r="I41" s="19" t="s">
        <v>146</v>
      </c>
      <c r="J41" s="30"/>
      <c r="K41" s="56"/>
    </row>
    <row r="42" spans="2:11" ht="36" customHeight="1">
      <c r="B42" s="108"/>
      <c r="C42" s="82" t="s">
        <v>56</v>
      </c>
      <c r="D42" s="10" t="s">
        <v>54</v>
      </c>
      <c r="E42" s="44">
        <v>2000</v>
      </c>
      <c r="F42" s="44"/>
      <c r="G42" s="13" t="s">
        <v>23</v>
      </c>
      <c r="H42" s="15">
        <f t="shared" si="9"/>
        <v>0</v>
      </c>
      <c r="I42" s="9" t="s">
        <v>49</v>
      </c>
      <c r="J42" s="30" t="str">
        <f>IF(E42&gt;2000,"單價超過上限",IF(AND(E42&lt;=2500,E42*F42&gt;0),"填寫完畢",""))</f>
        <v/>
      </c>
      <c r="K42" s="22"/>
    </row>
    <row r="43" spans="2:11" ht="33.6" customHeight="1">
      <c r="B43" s="108"/>
      <c r="C43" s="82"/>
      <c r="D43" s="10" t="s">
        <v>55</v>
      </c>
      <c r="E43" s="44">
        <v>1000</v>
      </c>
      <c r="F43" s="44"/>
      <c r="G43" s="13" t="s">
        <v>23</v>
      </c>
      <c r="H43" s="15">
        <f t="shared" si="9"/>
        <v>0</v>
      </c>
      <c r="I43" s="9" t="s">
        <v>50</v>
      </c>
      <c r="J43" s="30" t="str">
        <f>IF(E43&gt;1000,"單價超過上限",IF(AND(E43&lt;=2500,E43*F43&gt;0),"填寫完畢",""))</f>
        <v/>
      </c>
      <c r="K43" s="22"/>
    </row>
    <row r="44" spans="2:11" ht="34.5" customHeight="1">
      <c r="B44" s="108"/>
      <c r="C44" s="82" t="s">
        <v>24</v>
      </c>
      <c r="D44" s="10" t="s">
        <v>25</v>
      </c>
      <c r="E44" s="45"/>
      <c r="F44" s="45"/>
      <c r="G44" s="13" t="s">
        <v>23</v>
      </c>
      <c r="H44" s="15">
        <f t="shared" si="9"/>
        <v>0</v>
      </c>
      <c r="I44" s="100" t="s">
        <v>80</v>
      </c>
      <c r="J44" s="30" t="str">
        <f>IF(E44*F44&gt;0,"填寫完畢，請自行檢查單價、數量","")</f>
        <v/>
      </c>
      <c r="K44" s="37"/>
    </row>
    <row r="45" spans="2:11" ht="39" customHeight="1">
      <c r="B45" s="108"/>
      <c r="C45" s="82"/>
      <c r="D45" s="10" t="s">
        <v>26</v>
      </c>
      <c r="E45" s="45"/>
      <c r="F45" s="45"/>
      <c r="G45" s="13" t="s">
        <v>23</v>
      </c>
      <c r="H45" s="15">
        <f t="shared" si="9"/>
        <v>0</v>
      </c>
      <c r="I45" s="101"/>
      <c r="J45" s="30" t="str">
        <f t="shared" ref="J45:J47" si="10">IF(E45*F45&gt;0,"填寫完畢，請自行檢查單價、數量","")</f>
        <v/>
      </c>
      <c r="K45" s="22"/>
    </row>
    <row r="46" spans="2:11" ht="35.25" customHeight="1">
      <c r="B46" s="108"/>
      <c r="C46" s="82"/>
      <c r="D46" s="10" t="s">
        <v>27</v>
      </c>
      <c r="E46" s="45"/>
      <c r="F46" s="45"/>
      <c r="G46" s="13" t="s">
        <v>23</v>
      </c>
      <c r="H46" s="15">
        <f t="shared" si="9"/>
        <v>0</v>
      </c>
      <c r="I46" s="101"/>
      <c r="J46" s="30" t="str">
        <f t="shared" si="10"/>
        <v/>
      </c>
      <c r="K46" s="22"/>
    </row>
    <row r="47" spans="2:11" ht="89.4" customHeight="1">
      <c r="B47" s="108"/>
      <c r="C47" s="114" t="s">
        <v>106</v>
      </c>
      <c r="D47" s="115"/>
      <c r="E47" s="45"/>
      <c r="F47" s="45"/>
      <c r="G47" s="13" t="s">
        <v>107</v>
      </c>
      <c r="H47" s="15">
        <f t="shared" si="9"/>
        <v>0</v>
      </c>
      <c r="I47" s="68" t="s">
        <v>108</v>
      </c>
      <c r="J47" s="30" t="str">
        <f t="shared" si="10"/>
        <v/>
      </c>
      <c r="K47" s="22"/>
    </row>
    <row r="48" spans="2:11" ht="57.6" customHeight="1">
      <c r="B48" s="108"/>
      <c r="C48" s="89" t="s">
        <v>28</v>
      </c>
      <c r="D48" s="89"/>
      <c r="E48" s="44"/>
      <c r="F48" s="44"/>
      <c r="G48" s="13" t="s">
        <v>29</v>
      </c>
      <c r="H48" s="15">
        <f t="shared" si="9"/>
        <v>0</v>
      </c>
      <c r="I48" s="58" t="s">
        <v>81</v>
      </c>
      <c r="J48" s="30" t="str">
        <f>IF(E48*F48&gt;0,"填寫完畢，請檢查單價、數量","")</f>
        <v/>
      </c>
      <c r="K48" s="22"/>
    </row>
    <row r="49" spans="2:11" ht="57.6" customHeight="1">
      <c r="B49" s="108"/>
      <c r="C49" s="105" t="s">
        <v>145</v>
      </c>
      <c r="D49" s="106"/>
      <c r="E49" s="44"/>
      <c r="F49" s="44"/>
      <c r="G49" s="13" t="s">
        <v>148</v>
      </c>
      <c r="H49" s="15">
        <f t="shared" si="9"/>
        <v>0</v>
      </c>
      <c r="I49" s="19" t="s">
        <v>147</v>
      </c>
      <c r="J49" s="30"/>
      <c r="K49" s="22"/>
    </row>
    <row r="50" spans="2:11" ht="99" customHeight="1">
      <c r="B50" s="108"/>
      <c r="C50" s="90" t="s">
        <v>97</v>
      </c>
      <c r="D50" s="91"/>
      <c r="E50" s="12">
        <v>176</v>
      </c>
      <c r="F50" s="44"/>
      <c r="G50" s="16" t="s">
        <v>30</v>
      </c>
      <c r="H50" s="15">
        <f>ROUND(E50*F50,0)</f>
        <v>0</v>
      </c>
      <c r="I50" s="9" t="s">
        <v>82</v>
      </c>
      <c r="J50" s="30" t="str">
        <f>IF(F50&gt;0,"填寫完畢，請檢查數量","")</f>
        <v/>
      </c>
      <c r="K50" s="22"/>
    </row>
    <row r="51" spans="2:11" ht="52.2" customHeight="1">
      <c r="B51" s="108"/>
      <c r="C51" s="92" t="s">
        <v>31</v>
      </c>
      <c r="D51" s="92"/>
      <c r="E51" s="12">
        <f>SUM(H41:H50)</f>
        <v>0</v>
      </c>
      <c r="F51" s="12">
        <v>1</v>
      </c>
      <c r="G51" s="16" t="s">
        <v>32</v>
      </c>
      <c r="H51" s="12">
        <f>SUM(H41:H50)</f>
        <v>0</v>
      </c>
      <c r="I51" s="11" t="s">
        <v>90</v>
      </c>
      <c r="J51" s="32"/>
      <c r="K51" s="22"/>
    </row>
    <row r="52" spans="2:11" ht="23.4" customHeight="1">
      <c r="B52" s="108"/>
      <c r="C52" s="93" t="s">
        <v>10</v>
      </c>
      <c r="D52" s="93"/>
      <c r="E52" s="12">
        <f>ROUND(E51*0.0211,0)</f>
        <v>0</v>
      </c>
      <c r="F52" s="12">
        <v>1</v>
      </c>
      <c r="G52" s="16" t="s">
        <v>33</v>
      </c>
      <c r="H52" s="12">
        <f>E52*F52</f>
        <v>0</v>
      </c>
      <c r="I52" s="71" t="s">
        <v>83</v>
      </c>
      <c r="J52" s="30" t="str">
        <f>IF(E52*F52&gt;0,"填寫完畢，請檢查單價、數量","")</f>
        <v/>
      </c>
      <c r="K52" s="22"/>
    </row>
    <row r="53" spans="2:11" ht="71.400000000000006" customHeight="1">
      <c r="B53" s="108"/>
      <c r="C53" s="81" t="s">
        <v>34</v>
      </c>
      <c r="D53" s="81"/>
      <c r="E53" s="46"/>
      <c r="F53" s="47"/>
      <c r="G53" s="16" t="s">
        <v>35</v>
      </c>
      <c r="H53" s="16">
        <f>E53*F53</f>
        <v>0</v>
      </c>
      <c r="I53" s="58" t="s">
        <v>123</v>
      </c>
      <c r="J53" s="30" t="str">
        <f>IF(E53*F53&gt;0,"填寫完畢，請檢查單價、數量","")</f>
        <v/>
      </c>
      <c r="K53" s="23"/>
    </row>
    <row r="54" spans="2:11" ht="70.8" customHeight="1">
      <c r="B54" s="108"/>
      <c r="C54" s="81" t="s">
        <v>36</v>
      </c>
      <c r="D54" s="81"/>
      <c r="E54" s="46"/>
      <c r="F54" s="47"/>
      <c r="G54" s="16" t="s">
        <v>35</v>
      </c>
      <c r="H54" s="16">
        <f t="shared" ref="H54:H77" si="11">E54*F54</f>
        <v>0</v>
      </c>
      <c r="I54" s="58" t="s">
        <v>84</v>
      </c>
      <c r="J54" s="30" t="str">
        <f>IF(E54*F54&gt;0,"填寫完畢，請檢查單價、數量","")</f>
        <v/>
      </c>
      <c r="K54" s="23"/>
    </row>
    <row r="55" spans="2:11" ht="42.6" customHeight="1">
      <c r="B55" s="108"/>
      <c r="C55" s="81" t="s">
        <v>37</v>
      </c>
      <c r="D55" s="81"/>
      <c r="E55" s="46"/>
      <c r="F55" s="17">
        <v>1</v>
      </c>
      <c r="G55" s="16" t="s">
        <v>33</v>
      </c>
      <c r="H55" s="16">
        <f t="shared" si="11"/>
        <v>0</v>
      </c>
      <c r="I55" s="9" t="s">
        <v>109</v>
      </c>
      <c r="J55" s="30" t="str">
        <f>IF(E55&gt;0,"填寫完畢，請於說明欄註明計算方式","")</f>
        <v/>
      </c>
      <c r="K55" s="23"/>
    </row>
    <row r="56" spans="2:11" ht="40.200000000000003" customHeight="1">
      <c r="B56" s="108"/>
      <c r="C56" s="82" t="s">
        <v>38</v>
      </c>
      <c r="D56" s="82"/>
      <c r="E56" s="46"/>
      <c r="F56" s="16">
        <v>1</v>
      </c>
      <c r="G56" s="16" t="s">
        <v>33</v>
      </c>
      <c r="H56" s="16">
        <f t="shared" si="11"/>
        <v>0</v>
      </c>
      <c r="I56" s="9" t="s">
        <v>85</v>
      </c>
      <c r="J56" s="30" t="str">
        <f>IF(E56&gt;0,"填寫完畢，請於說明欄註明計算方式","")</f>
        <v/>
      </c>
      <c r="K56" s="22"/>
    </row>
    <row r="57" spans="2:11" ht="56.4" customHeight="1">
      <c r="B57" s="108"/>
      <c r="C57" s="80" t="s">
        <v>91</v>
      </c>
      <c r="D57" s="65" t="s">
        <v>92</v>
      </c>
      <c r="E57" s="16">
        <v>100</v>
      </c>
      <c r="F57" s="47"/>
      <c r="G57" s="16" t="s">
        <v>93</v>
      </c>
      <c r="H57" s="16">
        <f t="shared" si="11"/>
        <v>0</v>
      </c>
      <c r="I57" s="112" t="s">
        <v>96</v>
      </c>
      <c r="J57" s="30" t="str">
        <f>IF(F57&gt;0,"填寫完畢，請檢查數量","")</f>
        <v/>
      </c>
      <c r="K57" s="22"/>
    </row>
    <row r="58" spans="2:11" ht="68.400000000000006" customHeight="1">
      <c r="B58" s="108"/>
      <c r="C58" s="80"/>
      <c r="D58" s="65" t="s">
        <v>94</v>
      </c>
      <c r="E58" s="16">
        <v>40</v>
      </c>
      <c r="F58" s="47"/>
      <c r="G58" s="16" t="s">
        <v>95</v>
      </c>
      <c r="H58" s="16">
        <f t="shared" si="11"/>
        <v>0</v>
      </c>
      <c r="I58" s="113"/>
      <c r="J58" s="30" t="str">
        <f>IF(F58&gt;0,"填寫完畢，請檢查數量","")</f>
        <v/>
      </c>
      <c r="K58" s="22"/>
    </row>
    <row r="59" spans="2:11" ht="35.1" customHeight="1">
      <c r="B59" s="108"/>
      <c r="C59" s="83" t="s">
        <v>98</v>
      </c>
      <c r="D59" s="67" t="s">
        <v>39</v>
      </c>
      <c r="E59" s="46"/>
      <c r="F59" s="47"/>
      <c r="G59" s="16" t="s">
        <v>40</v>
      </c>
      <c r="H59" s="16">
        <f t="shared" si="11"/>
        <v>0</v>
      </c>
      <c r="I59" s="86" t="s">
        <v>101</v>
      </c>
      <c r="J59" s="30" t="str">
        <f>IF(E59*F59&gt;0,"填寫完畢，請檢查單價、數量","")</f>
        <v/>
      </c>
      <c r="K59" s="22"/>
    </row>
    <row r="60" spans="2:11" ht="35.1" customHeight="1">
      <c r="B60" s="108"/>
      <c r="C60" s="84"/>
      <c r="D60" s="67" t="s">
        <v>99</v>
      </c>
      <c r="E60" s="16">
        <v>2000</v>
      </c>
      <c r="F60" s="47"/>
      <c r="G60" s="16" t="s">
        <v>41</v>
      </c>
      <c r="H60" s="16">
        <f t="shared" si="11"/>
        <v>0</v>
      </c>
      <c r="I60" s="87"/>
      <c r="J60" s="30" t="str">
        <f>IF(F60&gt;0,"填寫完畢，請檢查單價、數量","")</f>
        <v/>
      </c>
      <c r="K60" s="22"/>
    </row>
    <row r="61" spans="2:11" ht="35.1" customHeight="1">
      <c r="B61" s="108"/>
      <c r="C61" s="85"/>
      <c r="D61" s="67" t="s">
        <v>100</v>
      </c>
      <c r="E61" s="46"/>
      <c r="F61" s="47"/>
      <c r="G61" s="16" t="s">
        <v>40</v>
      </c>
      <c r="H61" s="16">
        <f t="shared" si="11"/>
        <v>0</v>
      </c>
      <c r="I61" s="87"/>
      <c r="J61" s="30" t="str">
        <f>IF(E61*F61&gt;0,"填寫完畢，請檢查單價、數量","")</f>
        <v/>
      </c>
      <c r="K61" s="22"/>
    </row>
    <row r="62" spans="2:11" ht="42.6" customHeight="1">
      <c r="B62" s="108"/>
      <c r="C62" s="81" t="s">
        <v>42</v>
      </c>
      <c r="D62" s="38" t="s">
        <v>39</v>
      </c>
      <c r="E62" s="46"/>
      <c r="F62" s="47"/>
      <c r="G62" s="16" t="s">
        <v>40</v>
      </c>
      <c r="H62" s="16">
        <f t="shared" si="11"/>
        <v>0</v>
      </c>
      <c r="I62" s="87"/>
      <c r="J62" s="30" t="str">
        <f>IF(E62*F62&gt;0,"填寫完畢，請檢查單價、數量","")</f>
        <v/>
      </c>
      <c r="K62" s="22"/>
    </row>
    <row r="63" spans="2:11" ht="35.1" customHeight="1">
      <c r="B63" s="108"/>
      <c r="C63" s="81"/>
      <c r="D63" s="67" t="s">
        <v>99</v>
      </c>
      <c r="E63" s="69">
        <v>2000</v>
      </c>
      <c r="F63" s="47"/>
      <c r="G63" s="16" t="s">
        <v>41</v>
      </c>
      <c r="H63" s="16">
        <f t="shared" si="11"/>
        <v>0</v>
      </c>
      <c r="I63" s="87"/>
      <c r="J63" s="30" t="str">
        <f>IF(F63&gt;0,"填寫完畢，請檢查單價、數量","")</f>
        <v/>
      </c>
      <c r="K63" s="22"/>
    </row>
    <row r="64" spans="2:11" ht="42" customHeight="1">
      <c r="B64" s="108"/>
      <c r="C64" s="81"/>
      <c r="D64" s="67" t="s">
        <v>100</v>
      </c>
      <c r="E64" s="47"/>
      <c r="F64" s="47"/>
      <c r="G64" s="16" t="s">
        <v>40</v>
      </c>
      <c r="H64" s="16">
        <f t="shared" si="11"/>
        <v>0</v>
      </c>
      <c r="I64" s="88"/>
      <c r="J64" s="30" t="str">
        <f>IF(E64*F64&gt;0,"填寫完畢，請檢查單價、數量","")</f>
        <v/>
      </c>
      <c r="K64" s="22"/>
    </row>
    <row r="65" spans="2:11" ht="72" customHeight="1">
      <c r="B65" s="108"/>
      <c r="C65" s="80" t="s">
        <v>87</v>
      </c>
      <c r="D65" s="81"/>
      <c r="E65" s="46"/>
      <c r="F65" s="16">
        <v>1</v>
      </c>
      <c r="G65" s="17" t="s">
        <v>46</v>
      </c>
      <c r="H65" s="16">
        <f t="shared" ref="H65" si="12">E65*F65</f>
        <v>0</v>
      </c>
      <c r="I65" s="61" t="s">
        <v>88</v>
      </c>
      <c r="J65" s="30" t="str">
        <f t="shared" ref="J65" si="13">IF(AND(E65&gt;0,F65&gt;0),"填寫完畢，請檢查單價、數量","")</f>
        <v/>
      </c>
      <c r="K65" s="22"/>
    </row>
    <row r="66" spans="2:11" ht="24.6" customHeight="1">
      <c r="B66" s="108"/>
      <c r="C66" s="81" t="s">
        <v>43</v>
      </c>
      <c r="D66" s="81"/>
      <c r="E66" s="46"/>
      <c r="F66" s="47"/>
      <c r="G66" s="16" t="s">
        <v>44</v>
      </c>
      <c r="H66" s="16">
        <f t="shared" si="11"/>
        <v>0</v>
      </c>
      <c r="I66" s="61" t="s">
        <v>86</v>
      </c>
      <c r="J66" s="30" t="str">
        <f t="shared" ref="J66:J69" si="14">IF(AND(E66&gt;0,F66&gt;0),"填寫完畢，請檢查單價、數量","")</f>
        <v/>
      </c>
      <c r="K66" s="22"/>
    </row>
    <row r="67" spans="2:11" ht="39.6" customHeight="1">
      <c r="B67" s="108"/>
      <c r="C67" s="81" t="s">
        <v>45</v>
      </c>
      <c r="D67" s="81"/>
      <c r="E67" s="46"/>
      <c r="F67" s="47"/>
      <c r="G67" s="16" t="s">
        <v>67</v>
      </c>
      <c r="H67" s="16">
        <f t="shared" si="11"/>
        <v>0</v>
      </c>
      <c r="I67" s="62" t="s">
        <v>89</v>
      </c>
      <c r="J67" s="30" t="str">
        <f t="shared" si="14"/>
        <v/>
      </c>
      <c r="K67" s="22"/>
    </row>
    <row r="68" spans="2:11" ht="70.2" customHeight="1">
      <c r="B68" s="108"/>
      <c r="C68" s="80" t="s">
        <v>102</v>
      </c>
      <c r="D68" s="80"/>
      <c r="E68" s="46"/>
      <c r="F68" s="47"/>
      <c r="G68" s="16" t="s">
        <v>103</v>
      </c>
      <c r="H68" s="16">
        <f t="shared" si="11"/>
        <v>0</v>
      </c>
      <c r="I68" s="9" t="s">
        <v>104</v>
      </c>
      <c r="J68" s="30" t="str">
        <f t="shared" si="14"/>
        <v/>
      </c>
      <c r="K68" s="22"/>
    </row>
    <row r="69" spans="2:11" ht="74.400000000000006" customHeight="1">
      <c r="B69" s="108"/>
      <c r="C69" s="114" t="s">
        <v>60</v>
      </c>
      <c r="D69" s="115"/>
      <c r="E69" s="46"/>
      <c r="F69" s="16">
        <v>1</v>
      </c>
      <c r="G69" s="17" t="s">
        <v>46</v>
      </c>
      <c r="H69" s="16">
        <f t="shared" si="11"/>
        <v>0</v>
      </c>
      <c r="I69" s="9" t="s">
        <v>69</v>
      </c>
      <c r="J69" s="30" t="str">
        <f t="shared" si="14"/>
        <v/>
      </c>
      <c r="K69" s="22"/>
    </row>
    <row r="70" spans="2:11">
      <c r="B70" s="109"/>
      <c r="C70" s="95" t="s">
        <v>47</v>
      </c>
      <c r="D70" s="95"/>
      <c r="E70" s="95"/>
      <c r="F70" s="95"/>
      <c r="G70" s="95"/>
      <c r="H70" s="42">
        <f>SUM(H41:H69)-H51</f>
        <v>0</v>
      </c>
      <c r="I70" s="72"/>
      <c r="J70" s="31"/>
      <c r="K70" s="21"/>
    </row>
    <row r="71" spans="2:11" ht="93.6">
      <c r="B71" s="118" t="s">
        <v>135</v>
      </c>
      <c r="C71" s="121"/>
      <c r="D71" s="123"/>
      <c r="E71" s="73"/>
      <c r="F71" s="73"/>
      <c r="G71" s="73"/>
      <c r="H71" s="16">
        <f t="shared" si="11"/>
        <v>0</v>
      </c>
      <c r="I71" s="9" t="s">
        <v>137</v>
      </c>
      <c r="J71" s="31"/>
      <c r="K71" s="21"/>
    </row>
    <row r="72" spans="2:11">
      <c r="B72" s="132"/>
      <c r="C72" s="121"/>
      <c r="D72" s="123"/>
      <c r="E72" s="73"/>
      <c r="F72" s="73"/>
      <c r="G72" s="73"/>
      <c r="H72" s="16">
        <f t="shared" si="11"/>
        <v>0</v>
      </c>
      <c r="I72" s="72"/>
      <c r="J72" s="31"/>
      <c r="K72" s="21"/>
    </row>
    <row r="73" spans="2:11">
      <c r="B73" s="132"/>
      <c r="C73" s="121"/>
      <c r="D73" s="123"/>
      <c r="E73" s="73"/>
      <c r="F73" s="73"/>
      <c r="G73" s="73"/>
      <c r="H73" s="16">
        <f t="shared" si="11"/>
        <v>0</v>
      </c>
      <c r="I73" s="72"/>
      <c r="J73" s="31"/>
      <c r="K73" s="21"/>
    </row>
    <row r="74" spans="2:11">
      <c r="B74" s="133"/>
      <c r="C74" s="95" t="s">
        <v>138</v>
      </c>
      <c r="D74" s="95"/>
      <c r="E74" s="95"/>
      <c r="F74" s="95"/>
      <c r="G74" s="95"/>
      <c r="H74" s="74">
        <f>SUM(H71:H73)</f>
        <v>0</v>
      </c>
      <c r="I74" s="72"/>
      <c r="J74" s="31"/>
      <c r="K74" s="21"/>
    </row>
    <row r="75" spans="2:11" ht="46.8" customHeight="1">
      <c r="B75" s="118" t="s">
        <v>111</v>
      </c>
      <c r="C75" s="130" t="s">
        <v>112</v>
      </c>
      <c r="D75" s="131"/>
      <c r="E75" s="70"/>
      <c r="F75" s="70"/>
      <c r="G75" s="70"/>
      <c r="H75" s="16">
        <f t="shared" si="11"/>
        <v>0</v>
      </c>
      <c r="I75" s="9" t="s">
        <v>116</v>
      </c>
      <c r="J75" s="31"/>
      <c r="K75" s="21"/>
    </row>
    <row r="76" spans="2:11" ht="48" customHeight="1">
      <c r="B76" s="119"/>
      <c r="C76" s="130" t="s">
        <v>113</v>
      </c>
      <c r="D76" s="131"/>
      <c r="E76" s="70"/>
      <c r="F76" s="70"/>
      <c r="G76" s="70"/>
      <c r="H76" s="16">
        <f t="shared" si="11"/>
        <v>0</v>
      </c>
      <c r="I76" s="9" t="s">
        <v>117</v>
      </c>
      <c r="J76" s="31"/>
      <c r="K76" s="21"/>
    </row>
    <row r="77" spans="2:11" ht="75" customHeight="1">
      <c r="B77" s="119"/>
      <c r="C77" s="130" t="s">
        <v>136</v>
      </c>
      <c r="D77" s="131"/>
      <c r="E77" s="73"/>
      <c r="F77" s="73"/>
      <c r="G77" s="73"/>
      <c r="H77" s="16">
        <f t="shared" si="11"/>
        <v>0</v>
      </c>
      <c r="I77" s="9" t="s">
        <v>139</v>
      </c>
      <c r="J77" s="31"/>
      <c r="K77" s="21"/>
    </row>
    <row r="78" spans="2:11">
      <c r="B78" s="119"/>
      <c r="C78" s="95" t="s">
        <v>114</v>
      </c>
      <c r="D78" s="95"/>
      <c r="E78" s="95"/>
      <c r="F78" s="95"/>
      <c r="G78" s="95"/>
      <c r="H78" s="14">
        <f>H75</f>
        <v>0</v>
      </c>
      <c r="I78" s="72"/>
      <c r="J78" s="31"/>
      <c r="K78" s="21"/>
    </row>
    <row r="79" spans="2:11">
      <c r="B79" s="119"/>
      <c r="C79" s="95" t="s">
        <v>115</v>
      </c>
      <c r="D79" s="95"/>
      <c r="E79" s="95"/>
      <c r="F79" s="95"/>
      <c r="G79" s="95"/>
      <c r="H79" s="14">
        <f>H76</f>
        <v>0</v>
      </c>
      <c r="I79" s="72"/>
      <c r="J79" s="31"/>
      <c r="K79" s="21"/>
    </row>
    <row r="80" spans="2:11">
      <c r="B80" s="120"/>
      <c r="C80" s="121" t="s">
        <v>141</v>
      </c>
      <c r="D80" s="122"/>
      <c r="E80" s="122"/>
      <c r="F80" s="122"/>
      <c r="G80" s="123"/>
      <c r="H80" s="14">
        <f>H77</f>
        <v>0</v>
      </c>
      <c r="I80" s="72"/>
      <c r="J80" s="31"/>
      <c r="K80" s="21"/>
    </row>
    <row r="81" spans="2:11" ht="31.5" customHeight="1">
      <c r="B81" s="128" t="s">
        <v>142</v>
      </c>
      <c r="C81" s="128"/>
      <c r="D81" s="128"/>
      <c r="E81" s="128"/>
      <c r="F81" s="128"/>
      <c r="G81" s="125">
        <f>H40+H70+H74</f>
        <v>0</v>
      </c>
      <c r="H81" s="125"/>
      <c r="I81" s="19" t="s">
        <v>140</v>
      </c>
      <c r="J81" s="32"/>
      <c r="K81" s="22"/>
    </row>
    <row r="82" spans="2:11" ht="31.2">
      <c r="B82" s="129" t="s">
        <v>143</v>
      </c>
      <c r="C82" s="129"/>
      <c r="D82" s="129"/>
      <c r="E82" s="129"/>
      <c r="F82" s="129"/>
      <c r="G82" s="125">
        <f>H78+H79+H80</f>
        <v>0</v>
      </c>
      <c r="H82" s="125"/>
      <c r="I82" s="19" t="s">
        <v>48</v>
      </c>
      <c r="J82" s="32"/>
      <c r="K82" s="22"/>
    </row>
    <row r="83" spans="2:11" ht="16.5" customHeight="1">
      <c r="B83" s="128" t="s">
        <v>58</v>
      </c>
      <c r="C83" s="128"/>
      <c r="D83" s="128"/>
      <c r="E83" s="128"/>
      <c r="F83" s="128"/>
      <c r="G83" s="125">
        <f>G81+G82</f>
        <v>0</v>
      </c>
      <c r="H83" s="125"/>
      <c r="I83" s="19"/>
      <c r="J83" s="32"/>
      <c r="K83" s="22"/>
    </row>
    <row r="84" spans="2:11" ht="16.5" customHeight="1">
      <c r="B84" s="128" t="s">
        <v>57</v>
      </c>
      <c r="C84" s="128"/>
      <c r="D84" s="128"/>
      <c r="E84" s="128"/>
      <c r="F84" s="128"/>
      <c r="G84" s="126" t="e">
        <f>G81/G83</f>
        <v>#DIV/0!</v>
      </c>
      <c r="H84" s="126"/>
      <c r="I84" s="19" t="s">
        <v>118</v>
      </c>
      <c r="J84" s="33"/>
      <c r="K84" s="24"/>
    </row>
    <row r="85" spans="2:11">
      <c r="J85" s="25"/>
    </row>
    <row r="87" spans="2:11">
      <c r="J87" s="35"/>
      <c r="K87" s="24"/>
    </row>
    <row r="88" spans="2:11">
      <c r="J88" s="36"/>
      <c r="K88" s="24"/>
    </row>
    <row r="92" spans="2:11">
      <c r="C92" s="1"/>
      <c r="D92" s="1"/>
      <c r="E92" s="2"/>
      <c r="F92" s="3"/>
      <c r="G92" s="3"/>
      <c r="H92" s="4"/>
      <c r="I92" s="3"/>
      <c r="J92" s="3"/>
    </row>
  </sheetData>
  <sheetProtection formatCells="0" formatColumns="0" formatRows="0" insertColumns="0" insertRows="0" insertHyperlinks="0" deleteColumns="0" deleteRows="0" sort="0" autoFilter="0" pivotTables="0"/>
  <mergeCells count="67">
    <mergeCell ref="B71:B74"/>
    <mergeCell ref="C71:D71"/>
    <mergeCell ref="C72:D72"/>
    <mergeCell ref="C73:D73"/>
    <mergeCell ref="C74:G74"/>
    <mergeCell ref="C76:D76"/>
    <mergeCell ref="C75:D75"/>
    <mergeCell ref="C78:G78"/>
    <mergeCell ref="C79:G79"/>
    <mergeCell ref="C77:D77"/>
    <mergeCell ref="B75:B80"/>
    <mergeCell ref="C80:G80"/>
    <mergeCell ref="B1:I1"/>
    <mergeCell ref="G83:H83"/>
    <mergeCell ref="G84:H84"/>
    <mergeCell ref="B10:B40"/>
    <mergeCell ref="B81:F81"/>
    <mergeCell ref="B82:F82"/>
    <mergeCell ref="B83:F83"/>
    <mergeCell ref="G81:H81"/>
    <mergeCell ref="G82:H82"/>
    <mergeCell ref="C69:D69"/>
    <mergeCell ref="B84:F84"/>
    <mergeCell ref="C62:C64"/>
    <mergeCell ref="C55:D55"/>
    <mergeCell ref="C70:G70"/>
    <mergeCell ref="J8:J9"/>
    <mergeCell ref="B8:D9"/>
    <mergeCell ref="C10:C11"/>
    <mergeCell ref="C66:D66"/>
    <mergeCell ref="C67:D67"/>
    <mergeCell ref="I57:I58"/>
    <mergeCell ref="C36:C39"/>
    <mergeCell ref="I38:I39"/>
    <mergeCell ref="C65:D65"/>
    <mergeCell ref="C54:D54"/>
    <mergeCell ref="C42:C43"/>
    <mergeCell ref="C44:C46"/>
    <mergeCell ref="C47:D47"/>
    <mergeCell ref="I25:I27"/>
    <mergeCell ref="C41:D41"/>
    <mergeCell ref="C16:C23"/>
    <mergeCell ref="B7:I7"/>
    <mergeCell ref="C12:C13"/>
    <mergeCell ref="I17:I19"/>
    <mergeCell ref="C68:D68"/>
    <mergeCell ref="I44:I46"/>
    <mergeCell ref="C24:C31"/>
    <mergeCell ref="C57:C58"/>
    <mergeCell ref="C49:D49"/>
    <mergeCell ref="B41:B70"/>
    <mergeCell ref="B2:H2"/>
    <mergeCell ref="E8:I8"/>
    <mergeCell ref="C14:C15"/>
    <mergeCell ref="C32:C35"/>
    <mergeCell ref="C59:C61"/>
    <mergeCell ref="I59:I64"/>
    <mergeCell ref="C48:D48"/>
    <mergeCell ref="C50:D50"/>
    <mergeCell ref="C51:D51"/>
    <mergeCell ref="C52:D52"/>
    <mergeCell ref="C53:D53"/>
    <mergeCell ref="I34:I35"/>
    <mergeCell ref="C40:G40"/>
    <mergeCell ref="C56:D56"/>
    <mergeCell ref="B4:F4"/>
    <mergeCell ref="B6:I6"/>
  </mergeCells>
  <phoneticPr fontId="9" type="noConversion"/>
  <conditionalFormatting sqref="J10:J13 J16:J19 J66:J67 J70:J84 J42:J56 J32:J35 J22:J23">
    <cfRule type="containsText" dxfId="14" priority="21" operator="containsText" text="填寫完畢">
      <formula>NOT(ISERROR(SEARCH("填寫完畢",J10)))</formula>
    </cfRule>
  </conditionalFormatting>
  <conditionalFormatting sqref="J88">
    <cfRule type="containsText" dxfId="13" priority="20" operator="containsText" text="填寫完畢">
      <formula>NOT(ISERROR(SEARCH("填寫完畢",J88)))</formula>
    </cfRule>
  </conditionalFormatting>
  <conditionalFormatting sqref="J14:J15">
    <cfRule type="containsText" dxfId="12" priority="16" operator="containsText" text="填寫完畢">
      <formula>NOT(ISERROR(SEARCH("填寫完畢",J14)))</formula>
    </cfRule>
  </conditionalFormatting>
  <conditionalFormatting sqref="J36:J39">
    <cfRule type="containsText" dxfId="11" priority="15" operator="containsText" text="填寫完畢">
      <formula>NOT(ISERROR(SEARCH("填寫完畢",J36)))</formula>
    </cfRule>
  </conditionalFormatting>
  <conditionalFormatting sqref="J65">
    <cfRule type="containsText" dxfId="10" priority="14" operator="containsText" text="填寫完畢">
      <formula>NOT(ISERROR(SEARCH("填寫完畢",J65)))</formula>
    </cfRule>
  </conditionalFormatting>
  <conditionalFormatting sqref="J57:J58">
    <cfRule type="containsText" dxfId="9" priority="13" operator="containsText" text="填寫完畢">
      <formula>NOT(ISERROR(SEARCH("填寫完畢",J57)))</formula>
    </cfRule>
  </conditionalFormatting>
  <conditionalFormatting sqref="J59:J61">
    <cfRule type="containsText" dxfId="8" priority="9" operator="containsText" text="填寫完畢">
      <formula>NOT(ISERROR(SEARCH("填寫完畢",J59)))</formula>
    </cfRule>
  </conditionalFormatting>
  <conditionalFormatting sqref="J62:J64">
    <cfRule type="containsText" dxfId="7" priority="8" operator="containsText" text="填寫完畢">
      <formula>NOT(ISERROR(SEARCH("填寫完畢",J62)))</formula>
    </cfRule>
  </conditionalFormatting>
  <conditionalFormatting sqref="J68">
    <cfRule type="containsText" dxfId="6" priority="7" operator="containsText" text="填寫完畢">
      <formula>NOT(ISERROR(SEARCH("填寫完畢",J68)))</formula>
    </cfRule>
  </conditionalFormatting>
  <conditionalFormatting sqref="J69">
    <cfRule type="containsText" dxfId="5" priority="6" operator="containsText" text="填寫完畢">
      <formula>NOT(ISERROR(SEARCH("填寫完畢",J69)))</formula>
    </cfRule>
  </conditionalFormatting>
  <conditionalFormatting sqref="J24:J27">
    <cfRule type="containsText" dxfId="4" priority="5" operator="containsText" text="填寫完畢">
      <formula>NOT(ISERROR(SEARCH("填寫完畢",J24)))</formula>
    </cfRule>
  </conditionalFormatting>
  <conditionalFormatting sqref="J20:J21">
    <cfRule type="containsText" dxfId="3" priority="4" operator="containsText" text="填寫完畢">
      <formula>NOT(ISERROR(SEARCH("填寫完畢",J20)))</formula>
    </cfRule>
  </conditionalFormatting>
  <conditionalFormatting sqref="J30:J31">
    <cfRule type="containsText" dxfId="2" priority="3" operator="containsText" text="填寫完畢">
      <formula>NOT(ISERROR(SEARCH("填寫完畢",J30)))</formula>
    </cfRule>
  </conditionalFormatting>
  <conditionalFormatting sqref="J28:J29">
    <cfRule type="containsText" dxfId="1" priority="2" operator="containsText" text="填寫完畢">
      <formula>NOT(ISERROR(SEARCH("填寫完畢",J28)))</formula>
    </cfRule>
  </conditionalFormatting>
  <conditionalFormatting sqref="J40:J41">
    <cfRule type="containsText" dxfId="0" priority="1" operator="containsText" text="填寫完畢">
      <formula>NOT(ISERROR(SEARCH("填寫完畢",J40)))</formula>
    </cfRule>
  </conditionalFormatting>
  <dataValidations count="1">
    <dataValidation allowBlank="1" errorTitle="薪資範圍" error="計畫主持人每人每月以 5000元至8000 元為限" promptTitle="薪資範圍" prompt="計畫主持人每人每月以 5000元至8000 元為限" sqref="E10" xr:uid="{00000000-0002-0000-0000-000001000000}"/>
  </dataValidations>
  <printOptions horizontalCentered="1"/>
  <pageMargins left="0.19685039370078741" right="0.19685039370078741" top="0.39370078740157483" bottom="0.59055118110236227" header="0" footer="0.31496062992125984"/>
  <pageSetup paperSize="9" scale="82" fitToHeight="0" orientation="portrait" r:id="rId1"/>
  <headerFooter>
    <oddFooter>&amp;C&amp;"標楷體,標準"第&amp;"Times New Roman,標準" &amp;P &amp;"標楷體,標準"頁，共&amp;"Times New Roman,標準" &amp;N &amp;"標楷體,標準"頁</oddFooter>
  </headerFooter>
  <rowBreaks count="2" manualBreakCount="2">
    <brk id="58" min="1" max="8" man="1"/>
    <brk id="74" min="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2</vt:i4>
      </vt:variant>
    </vt:vector>
  </HeadingPairs>
  <TitlesOfParts>
    <vt:vector size="3" baseType="lpstr">
      <vt:lpstr>110-3 經費申請表</vt:lpstr>
      <vt:lpstr>'110-3 經費申請表'!Print_Area</vt:lpstr>
      <vt:lpstr>'110-3 經費申請表'!Print_Titles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Xiang-Rong Liu</dc:creator>
  <cp:lastModifiedBy>user</cp:lastModifiedBy>
  <cp:lastPrinted>2022-11-09T02:24:59Z</cp:lastPrinted>
  <dcterms:created xsi:type="dcterms:W3CDTF">2019-11-27T04:00:35Z</dcterms:created>
  <dcterms:modified xsi:type="dcterms:W3CDTF">2023-05-23T07:50:12Z</dcterms:modified>
</cp:coreProperties>
</file>